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 P&amp;L" sheetId="1" state="visible" r:id="rId3"/>
    <sheet name="Statistics" sheetId="2" state="visible" r:id="rId4"/>
    <sheet name="FF&amp;E Reserv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<sst xmlns="http://schemas.openxmlformats.org/spreadsheetml/2006/main" count="118" uniqueCount="99">
  <si>
    <t xml:space="preserve">Qamar Bay: business review, October 2031</t>
  </si>
  <si>
    <t xml:space="preserve">Month 1 of Fiscal Year 2031/32 (first month under Roya Hotel Management). Actual vs approved budget vs last year (October 2030, under Halcyon). AED.</t>
  </si>
  <si>
    <t xml:space="preserve">Synthetic: for training only. Deep Hospitality.</t>
  </si>
  <si>
    <t xml:space="preserve">Line</t>
  </si>
  <si>
    <t xml:space="preserve">Actual Oct 2031</t>
  </si>
  <si>
    <t xml:space="preserve">Budget Oct 2031</t>
  </si>
  <si>
    <t xml:space="preserve">Last year Oct 2030 (Halcyon)</t>
  </si>
  <si>
    <t xml:space="preserve">Var vs budget (AED)</t>
  </si>
  <si>
    <t xml:space="preserve">Var vs budget %</t>
  </si>
  <si>
    <t xml:space="preserve">Var vs last year %</t>
  </si>
  <si>
    <t xml:space="preserve">REVENUE</t>
  </si>
  <si>
    <t xml:space="preserve">    Rooms</t>
  </si>
  <si>
    <t xml:space="preserve">    Food and beverage</t>
  </si>
  <si>
    <t xml:space="preserve">    Spa and wellness</t>
  </si>
  <si>
    <t xml:space="preserve">    Other operated and miscellaneous</t>
  </si>
  <si>
    <t xml:space="preserve">TOTAL REVENUE</t>
  </si>
  <si>
    <t xml:space="preserve">COST OF SALES</t>
  </si>
  <si>
    <t xml:space="preserve">    Food and beverage cost of sales</t>
  </si>
  <si>
    <t xml:space="preserve">    Spa cost of sales</t>
  </si>
  <si>
    <t xml:space="preserve">TOTAL COST OF SALES</t>
  </si>
  <si>
    <t xml:space="preserve">PAYROLL AND RELATED EXPENSES</t>
  </si>
  <si>
    <t xml:space="preserve">    Rooms (front office, housekeeping)</t>
  </si>
  <si>
    <t xml:space="preserve">    Food and beverage (service, kitchen, stewarding)</t>
  </si>
  <si>
    <t xml:space="preserve">    Spa, fitness and kids' club</t>
  </si>
  <si>
    <t xml:space="preserve">    Administrative and general (incl. executive office, finance, HR, IT, security)</t>
  </si>
  <si>
    <t xml:space="preserve">    Sales and marketing</t>
  </si>
  <si>
    <t xml:space="preserve">    Property operation and maintenance</t>
  </si>
  <si>
    <t xml:space="preserve">TOTAL PAYROLL AND RELATED</t>
  </si>
  <si>
    <t xml:space="preserve">OTHER OPERATING EXPENSES</t>
  </si>
  <si>
    <t xml:space="preserve">    Rooms (commissions, guest supplies, laundry)</t>
  </si>
  <si>
    <t xml:space="preserve">    Food and beverage (operating supplies, laundry, entertainment)</t>
  </si>
  <si>
    <t xml:space="preserve">    Spa and other operated</t>
  </si>
  <si>
    <t xml:space="preserve">    Administrative and general</t>
  </si>
  <si>
    <t xml:space="preserve">    Information and telecommunications (incl. transitional IT services)</t>
  </si>
  <si>
    <t xml:space="preserve">TOTAL OTHER OPERATING EXPENSES</t>
  </si>
  <si>
    <t xml:space="preserve">UTILITIES</t>
  </si>
  <si>
    <t xml:space="preserve">    Electricity (incl. chillers)</t>
  </si>
  <si>
    <t xml:space="preserve">    Water</t>
  </si>
  <si>
    <t xml:space="preserve">    Gas</t>
  </si>
  <si>
    <t xml:space="preserve">TOTAL UTILITIES</t>
  </si>
  <si>
    <t xml:space="preserve">TOTAL OPERATING EXPENSES</t>
  </si>
  <si>
    <t xml:space="preserve">GROSS OPERATING PROFIT</t>
  </si>
  <si>
    <t xml:space="preserve">BELOW GOP</t>
  </si>
  <si>
    <t xml:space="preserve">    Management fees (Roya HMA; LY: Halcyon base and incentive)</t>
  </si>
  <si>
    <t xml:space="preserve">    FF&amp;E reserve contribution (see FF&amp;E Reserve sheet)</t>
  </si>
  <si>
    <t xml:space="preserve">    Insurance, property taxes and owner's costs</t>
  </si>
  <si>
    <t xml:space="preserve">EBITDA LESS RESERVE</t>
  </si>
  <si>
    <t xml:space="preserve">Blue figures are ledger entries; black are formulas; green link to other sheets.</t>
  </si>
  <si>
    <t xml:space="preserve">Qamar Bay: key statistics, October 2031</t>
  </si>
  <si>
    <t xml:space="preserve">Actual vs budget vs last year (Halcyon). 150 keys, 31 days.</t>
  </si>
  <si>
    <t xml:space="preserve">Statistic</t>
  </si>
  <si>
    <t xml:space="preserve">Last year Oct 2030</t>
  </si>
  <si>
    <t xml:space="preserve">Var vs budget</t>
  </si>
  <si>
    <t xml:space="preserve">Var vs last year</t>
  </si>
  <si>
    <t xml:space="preserve">Keys</t>
  </si>
  <si>
    <t xml:space="preserve">Days</t>
  </si>
  <si>
    <t xml:space="preserve">Rooms available</t>
  </si>
  <si>
    <t xml:space="preserve">Rooms sold</t>
  </si>
  <si>
    <t xml:space="preserve">Average daily rate (AED)</t>
  </si>
  <si>
    <t xml:space="preserve">Occupancy</t>
  </si>
  <si>
    <t xml:space="preserve">RevPAR (AED)</t>
  </si>
  <si>
    <t xml:space="preserve">Total revenue (AED)</t>
  </si>
  <si>
    <t xml:space="preserve">Gross operating profit (AED)</t>
  </si>
  <si>
    <t xml:space="preserve">GOP margin</t>
  </si>
  <si>
    <t xml:space="preserve">F&amp;B cost of sales % of F&amp;B revenue</t>
  </si>
  <si>
    <t xml:space="preserve">Payroll % of total revenue</t>
  </si>
  <si>
    <t xml:space="preserve">Utilities per occupied room (AED)</t>
  </si>
  <si>
    <t xml:space="preserve">Payroll overtime hours (all departments)</t>
  </si>
  <si>
    <t xml:space="preserve">Qamar Bay: FF&amp;E reserve statement, October 2031</t>
  </si>
  <si>
    <t xml:space="preserve">Reserve account in the name of Bayt Al Najm Holdings LLC. HMA clause 11.1: 4% of Total Revenue from Operating Year 3 (from 1 October 2031).</t>
  </si>
  <si>
    <t xml:space="preserve">Notes</t>
  </si>
  <si>
    <t xml:space="preserve">Opening balance at 1 October 2031 (transferred from Halcyon)</t>
  </si>
  <si>
    <t xml:space="preserve">Per Halcyon closing reserve statement, 30 September 2031</t>
  </si>
  <si>
    <t xml:space="preserve">Contribution rate (HMA clause 11.1, Operating Year 3)</t>
  </si>
  <si>
    <t xml:space="preserve">Contribution for October 2031</t>
  </si>
  <si>
    <t xml:space="preserve">4% of Total Revenue for the month</t>
  </si>
  <si>
    <t xml:space="preserve">Expenditure: family pool pump replacement (approved capex plan item 4)</t>
  </si>
  <si>
    <t xml:space="preserve">Within the approved FY 2031/32 capex plan</t>
  </si>
  <si>
    <t xml:space="preserve">Expenditure: kids' club soft play netting repair (approved capex plan item 7)</t>
  </si>
  <si>
    <t xml:space="preserve">Closing balance at 31 October 2031</t>
  </si>
  <si>
    <t xml:space="preserve">Approved capital expenditure plan, FY 2031/32 (approved by the owner with the Annual Budget)</t>
  </si>
  <si>
    <t xml:space="preserve">Item</t>
  </si>
  <si>
    <t xml:space="preserve">Budget (AED)</t>
  </si>
  <si>
    <t xml:space="preserve">Funding</t>
  </si>
  <si>
    <t xml:space="preserve">Status</t>
  </si>
  <si>
    <t xml:space="preserve">1. Guestroom television replacement, floors 1 and 2</t>
  </si>
  <si>
    <t xml:space="preserve">FF&amp;E reserve</t>
  </si>
  <si>
    <t xml:space="preserve">Scheduled Q2</t>
  </si>
  <si>
    <t xml:space="preserve">2. Restaurant terrace furniture</t>
  </si>
  <si>
    <t xml:space="preserve">Scheduled Q3</t>
  </si>
  <si>
    <t xml:space="preserve">3. Fitness equipment renewal</t>
  </si>
  <si>
    <t xml:space="preserve">4. Family pool pump replacement</t>
  </si>
  <si>
    <t xml:space="preserve">Completed October 2031</t>
  </si>
  <si>
    <t xml:space="preserve">5. Back of house kitchen equipment</t>
  </si>
  <si>
    <t xml:space="preserve">6. Laundry trolleys and housekeeping carts</t>
  </si>
  <si>
    <t xml:space="preserve">Scheduled Q4</t>
  </si>
  <si>
    <t xml:space="preserve">7. Kids' club soft play repair</t>
  </si>
  <si>
    <t xml:space="preserve">Total approved FF&amp;E plan</t>
  </si>
  <si>
    <t xml:space="preserve">Soft goods (bed linen, towels, guestroom curtains) are not included in the approved FY 2031/32 capex plan. Chiller 2 replacement (building systems, owner-funded under clause 11.3) has not yet been submitted for approval.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</si>
</sst>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\(#,##0\);\-"/>
    <numFmt numFmtId="166" formatCode="0.0%;\(0.0%\);\-"/>
    <numFmt numFmtId="167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B2A4A"/>
      <name val="Arial"/>
      <family val="0"/>
      <charset val="1"/>
    </font>
    <font>
      <i val="true"/>
      <sz val="9"/>
      <color rgb="FF6D7683"/>
      <name val="Arial"/>
      <family val="0"/>
      <charset val="1"/>
    </font>
    <font>
      <i val="true"/>
      <sz val="8"/>
      <color rgb="FF9B2C2C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"/>
      <color rgb="FF1B2A4A"/>
      <name val="Arial"/>
      <family val="0"/>
      <charset val="1"/>
    </font>
    <font>
      <sz val="9"/>
      <color rgb="FF3C3C3C"/>
      <name val="Arial"/>
      <family val="0"/>
      <charset val="1"/>
    </font>
    <font>
      <sz val="9"/>
      <color rgb="FF0000FF"/>
      <name val="Arial"/>
      <family val="0"/>
      <charset val="1"/>
    </font>
    <font>
      <sz val="9"/>
      <color rgb="FF008000"/>
      <name val="Arial"/>
      <family val="0"/>
      <charset val="1"/>
    </font>
    <font>
      <i val="true"/>
      <sz val="8"/>
      <color rgb="FF6D768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3C3C3C"/>
      </patternFill>
    </fill>
    <fill>
      <patternFill patternType="solid">
        <fgColor rgb="FFE8E4DA"/>
        <bgColor rgb="FFF1E6DA"/>
      </patternFill>
    </fill>
    <fill>
      <patternFill patternType="solid">
        <fgColor rgb="FFF1E6DA"/>
        <bgColor rgb="FFE8E4D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4A8"/>
      </left>
      <right style="thin">
        <color rgb="FFB9B4A8"/>
      </right>
      <top style="thin">
        <color rgb="FFB9B4A8"/>
      </top>
      <bottom style="thin">
        <color rgb="FFB9B4A8"/>
      </bottom>
      <diagonal/>
    </border>
    <border diagonalUp="false" diagonalDown="false">
      <left/>
      <right/>
      <top style="thin">
        <color rgb="FF1B2A4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4A8"/>
      <rgbColor rgb="FF6D7683"/>
      <rgbColor rgb="FF9999FF"/>
      <rgbColor rgb="FF993366"/>
      <rgbColor rgb="FFF1E6D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8E4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B2C2C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3" min="2" style="0" width="17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16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</row>
    <row r="6" customFormat="false" ht="15" hidden="false" customHeight="false" outlineLevel="0" collapsed="false">
      <c r="A6" s="5" t="s">
        <v>10</v>
      </c>
      <c r="B6" s="6"/>
      <c r="C6" s="6"/>
      <c r="D6" s="6"/>
      <c r="E6" s="6"/>
      <c r="F6" s="6"/>
      <c r="G6" s="6"/>
    </row>
    <row r="7" customFormat="false" ht="15" hidden="false" customHeight="false" outlineLevel="0" collapsed="false">
      <c r="A7" s="7" t="s">
        <v>11</v>
      </c>
      <c r="B7" s="8" t="n">
        <f aca="false">Statistics!B9*Statistics!B10</f>
        <v>3950640</v>
      </c>
      <c r="C7" s="8" t="n">
        <f aca="false">Statistics!C9*Statistics!C10</f>
        <v>4129200</v>
      </c>
      <c r="D7" s="8" t="n">
        <f aca="false">Statistics!D9*Statistics!D10</f>
        <v>3557250</v>
      </c>
      <c r="E7" s="8" t="n">
        <f aca="false">B7-C7</f>
        <v>-178560</v>
      </c>
      <c r="F7" s="9" t="n">
        <f aca="false">IF(C7=0,0,B7/C7-1)</f>
        <v>-0.0432432432432432</v>
      </c>
      <c r="G7" s="9" t="n">
        <f aca="false">IF(D7=0,0,B7/D7-1)</f>
        <v>0.110588235294118</v>
      </c>
    </row>
    <row r="8" customFormat="false" ht="15" hidden="false" customHeight="false" outlineLevel="0" collapsed="false">
      <c r="A8" s="7" t="s">
        <v>12</v>
      </c>
      <c r="B8" s="10" t="n">
        <v>3500000</v>
      </c>
      <c r="C8" s="10" t="n">
        <v>3600000</v>
      </c>
      <c r="D8" s="10" t="n">
        <v>3250000</v>
      </c>
      <c r="E8" s="8" t="n">
        <f aca="false">B8-C8</f>
        <v>-100000</v>
      </c>
      <c r="F8" s="9" t="n">
        <f aca="false">IF(C8=0,0,B8/C8-1)</f>
        <v>-0.0277777777777778</v>
      </c>
      <c r="G8" s="9" t="n">
        <f aca="false">IF(D8=0,0,B8/D8-1)</f>
        <v>0.0769230769230769</v>
      </c>
    </row>
    <row r="9" customFormat="false" ht="15" hidden="false" customHeight="false" outlineLevel="0" collapsed="false">
      <c r="A9" s="7" t="s">
        <v>13</v>
      </c>
      <c r="B9" s="10" t="n">
        <v>420000</v>
      </c>
      <c r="C9" s="10" t="n">
        <v>450000</v>
      </c>
      <c r="D9" s="10" t="n">
        <v>390000</v>
      </c>
      <c r="E9" s="8" t="n">
        <f aca="false">B9-C9</f>
        <v>-30000</v>
      </c>
      <c r="F9" s="9" t="n">
        <f aca="false">IF(C9=0,0,B9/C9-1)</f>
        <v>-0.0666666666666667</v>
      </c>
      <c r="G9" s="9" t="n">
        <f aca="false">IF(D9=0,0,B9/D9-1)</f>
        <v>0.0769230769230769</v>
      </c>
    </row>
    <row r="10" customFormat="false" ht="15" hidden="false" customHeight="false" outlineLevel="0" collapsed="false">
      <c r="A10" s="7" t="s">
        <v>14</v>
      </c>
      <c r="B10" s="10" t="n">
        <v>129360</v>
      </c>
      <c r="C10" s="10" t="n">
        <v>120800</v>
      </c>
      <c r="D10" s="10" t="n">
        <v>112750</v>
      </c>
      <c r="E10" s="8" t="n">
        <f aca="false">B10-C10</f>
        <v>8560</v>
      </c>
      <c r="F10" s="9" t="n">
        <f aca="false">IF(C10=0,0,B10/C10-1)</f>
        <v>0.070860927152318</v>
      </c>
      <c r="G10" s="9" t="n">
        <f aca="false">IF(D10=0,0,B10/D10-1)</f>
        <v>0.147317073170732</v>
      </c>
    </row>
    <row r="11" customFormat="false" ht="15" hidden="false" customHeight="false" outlineLevel="0" collapsed="false">
      <c r="A11" s="11" t="s">
        <v>15</v>
      </c>
      <c r="B11" s="12" t="n">
        <f aca="false">SUM(B7:B10)</f>
        <v>8000000</v>
      </c>
      <c r="C11" s="12" t="n">
        <f aca="false">SUM(C7:C10)</f>
        <v>8300000</v>
      </c>
      <c r="D11" s="12" t="n">
        <f aca="false">SUM(D7:D10)</f>
        <v>7310000</v>
      </c>
      <c r="E11" s="12" t="n">
        <f aca="false">B11-C11</f>
        <v>-300000</v>
      </c>
      <c r="F11" s="13" t="n">
        <f aca="false">IF(C11=0,0,B11/C11-1)</f>
        <v>-0.036144578313253</v>
      </c>
      <c r="G11" s="13" t="n">
        <f aca="false">IF(D11=0,0,B11/D11-1)</f>
        <v>0.094391244870041</v>
      </c>
    </row>
    <row r="13" customFormat="false" ht="15" hidden="false" customHeight="false" outlineLevel="0" collapsed="false">
      <c r="A13" s="5" t="s">
        <v>16</v>
      </c>
      <c r="B13" s="6"/>
      <c r="C13" s="6"/>
      <c r="D13" s="6"/>
      <c r="E13" s="6"/>
      <c r="F13" s="6"/>
      <c r="G13" s="6"/>
    </row>
    <row r="14" customFormat="false" ht="15" hidden="false" customHeight="false" outlineLevel="0" collapsed="false">
      <c r="A14" s="7" t="s">
        <v>17</v>
      </c>
      <c r="B14" s="10" t="n">
        <v>1274000</v>
      </c>
      <c r="C14" s="10" t="n">
        <v>1044000</v>
      </c>
      <c r="D14" s="10" t="n">
        <v>991250</v>
      </c>
      <c r="E14" s="8" t="n">
        <f aca="false">B14-C14</f>
        <v>230000</v>
      </c>
      <c r="F14" s="9" t="n">
        <f aca="false">IF(C14=0,0,B14/C14-1)</f>
        <v>0.220306513409962</v>
      </c>
      <c r="G14" s="9" t="n">
        <f aca="false">IF(D14=0,0,B14/D14-1)</f>
        <v>0.285245901639344</v>
      </c>
    </row>
    <row r="15" customFormat="false" ht="15" hidden="false" customHeight="false" outlineLevel="0" collapsed="false">
      <c r="A15" s="7" t="s">
        <v>18</v>
      </c>
      <c r="B15" s="10" t="n">
        <v>63000</v>
      </c>
      <c r="C15" s="10" t="n">
        <v>67500</v>
      </c>
      <c r="D15" s="10" t="n">
        <v>58500</v>
      </c>
      <c r="E15" s="8" t="n">
        <f aca="false">B15-C15</f>
        <v>-4500</v>
      </c>
      <c r="F15" s="9" t="n">
        <f aca="false">IF(C15=0,0,B15/C15-1)</f>
        <v>-0.0666666666666667</v>
      </c>
      <c r="G15" s="9" t="n">
        <f aca="false">IF(D15=0,0,B15/D15-1)</f>
        <v>0.0769230769230769</v>
      </c>
    </row>
    <row r="16" customFormat="false" ht="15" hidden="false" customHeight="false" outlineLevel="0" collapsed="false">
      <c r="A16" s="11" t="s">
        <v>19</v>
      </c>
      <c r="B16" s="12" t="n">
        <f aca="false">B14+B15</f>
        <v>1337000</v>
      </c>
      <c r="C16" s="12" t="n">
        <f aca="false">C14+C15</f>
        <v>1111500</v>
      </c>
      <c r="D16" s="12" t="n">
        <f aca="false">D14+D15</f>
        <v>1049750</v>
      </c>
      <c r="E16" s="12" t="n">
        <f aca="false">B16-C16</f>
        <v>225500</v>
      </c>
      <c r="F16" s="13" t="n">
        <f aca="false">IF(C16=0,0,B16/C16-1)</f>
        <v>0.202878992352677</v>
      </c>
      <c r="G16" s="13" t="n">
        <f aca="false">IF(D16=0,0,B16/D16-1)</f>
        <v>0.273636580138128</v>
      </c>
    </row>
    <row r="18" customFormat="false" ht="15" hidden="false" customHeight="false" outlineLevel="0" collapsed="false">
      <c r="A18" s="5" t="s">
        <v>20</v>
      </c>
      <c r="B18" s="6"/>
      <c r="C18" s="6"/>
      <c r="D18" s="6"/>
      <c r="E18" s="6"/>
      <c r="F18" s="6"/>
      <c r="G18" s="6"/>
    </row>
    <row r="19" customFormat="false" ht="15" hidden="false" customHeight="false" outlineLevel="0" collapsed="false">
      <c r="A19" s="7" t="s">
        <v>21</v>
      </c>
      <c r="B19" s="10" t="n">
        <v>639360</v>
      </c>
      <c r="C19" s="10" t="n">
        <v>576000</v>
      </c>
      <c r="D19" s="10" t="n">
        <v>566000</v>
      </c>
      <c r="E19" s="8" t="n">
        <f aca="false">B19-C19</f>
        <v>63360</v>
      </c>
      <c r="F19" s="9" t="n">
        <f aca="false">IF(C19=0,0,B19/C19-1)</f>
        <v>0.11</v>
      </c>
      <c r="G19" s="9" t="n">
        <f aca="false">IF(D19=0,0,B19/D19-1)</f>
        <v>0.129611307420495</v>
      </c>
    </row>
    <row r="20" customFormat="false" ht="15" hidden="false" customHeight="false" outlineLevel="0" collapsed="false">
      <c r="A20" s="7" t="s">
        <v>22</v>
      </c>
      <c r="B20" s="10" t="n">
        <v>939060</v>
      </c>
      <c r="C20" s="10" t="n">
        <v>846000</v>
      </c>
      <c r="D20" s="10" t="n">
        <v>829000</v>
      </c>
      <c r="E20" s="8" t="n">
        <f aca="false">B20-C20</f>
        <v>93060</v>
      </c>
      <c r="F20" s="9" t="n">
        <f aca="false">IF(C20=0,0,B20/C20-1)</f>
        <v>0.11</v>
      </c>
      <c r="G20" s="9" t="n">
        <f aca="false">IF(D20=0,0,B20/D20-1)</f>
        <v>0.132762364294331</v>
      </c>
    </row>
    <row r="21" customFormat="false" ht="15" hidden="false" customHeight="false" outlineLevel="0" collapsed="false">
      <c r="A21" s="7" t="s">
        <v>23</v>
      </c>
      <c r="B21" s="10" t="n">
        <v>159840</v>
      </c>
      <c r="C21" s="10" t="n">
        <v>144000</v>
      </c>
      <c r="D21" s="10" t="n">
        <v>141000</v>
      </c>
      <c r="E21" s="8" t="n">
        <f aca="false">B21-C21</f>
        <v>15840</v>
      </c>
      <c r="F21" s="9" t="n">
        <f aca="false">IF(C21=0,0,B21/C21-1)</f>
        <v>0.11</v>
      </c>
      <c r="G21" s="9" t="n">
        <f aca="false">IF(D21=0,0,B21/D21-1)</f>
        <v>0.133617021276596</v>
      </c>
    </row>
    <row r="22" customFormat="false" ht="15" hidden="false" customHeight="false" outlineLevel="0" collapsed="false">
      <c r="A22" s="7" t="s">
        <v>24</v>
      </c>
      <c r="B22" s="10" t="n">
        <v>579420</v>
      </c>
      <c r="C22" s="10" t="n">
        <v>522000</v>
      </c>
      <c r="D22" s="10" t="n">
        <v>511000</v>
      </c>
      <c r="E22" s="8" t="n">
        <f aca="false">B22-C22</f>
        <v>57420</v>
      </c>
      <c r="F22" s="9" t="n">
        <f aca="false">IF(C22=0,0,B22/C22-1)</f>
        <v>0.11</v>
      </c>
      <c r="G22" s="9" t="n">
        <f aca="false">IF(D22=0,0,B22/D22-1)</f>
        <v>0.133894324853229</v>
      </c>
    </row>
    <row r="23" customFormat="false" ht="15" hidden="false" customHeight="false" outlineLevel="0" collapsed="false">
      <c r="A23" s="7" t="s">
        <v>25</v>
      </c>
      <c r="B23" s="10" t="n">
        <v>99900</v>
      </c>
      <c r="C23" s="10" t="n">
        <v>90000</v>
      </c>
      <c r="D23" s="10" t="n">
        <v>89000</v>
      </c>
      <c r="E23" s="8" t="n">
        <f aca="false">B23-C23</f>
        <v>9900</v>
      </c>
      <c r="F23" s="9" t="n">
        <f aca="false">IF(C23=0,0,B23/C23-1)</f>
        <v>0.11</v>
      </c>
      <c r="G23" s="9" t="n">
        <f aca="false">IF(D23=0,0,B23/D23-1)</f>
        <v>0.122471910112359</v>
      </c>
    </row>
    <row r="24" customFormat="false" ht="15" hidden="false" customHeight="false" outlineLevel="0" collapsed="false">
      <c r="A24" s="7" t="s">
        <v>26</v>
      </c>
      <c r="B24" s="10" t="n">
        <v>313020</v>
      </c>
      <c r="C24" s="10" t="n">
        <v>282000</v>
      </c>
      <c r="D24" s="10" t="n">
        <v>276000</v>
      </c>
      <c r="E24" s="8" t="n">
        <f aca="false">B24-C24</f>
        <v>31020</v>
      </c>
      <c r="F24" s="9" t="n">
        <f aca="false">IF(C24=0,0,B24/C24-1)</f>
        <v>0.11</v>
      </c>
      <c r="G24" s="9" t="n">
        <f aca="false">IF(D24=0,0,B24/D24-1)</f>
        <v>0.134130434782609</v>
      </c>
    </row>
    <row r="25" customFormat="false" ht="15" hidden="false" customHeight="false" outlineLevel="0" collapsed="false">
      <c r="A25" s="11" t="s">
        <v>27</v>
      </c>
      <c r="B25" s="12" t="n">
        <f aca="false">SUM(B19:B24)</f>
        <v>2730600</v>
      </c>
      <c r="C25" s="12" t="n">
        <f aca="false">SUM(C19:C24)</f>
        <v>2460000</v>
      </c>
      <c r="D25" s="12" t="n">
        <f aca="false">SUM(D19:D24)</f>
        <v>2412000</v>
      </c>
      <c r="E25" s="12" t="n">
        <f aca="false">B25-C25</f>
        <v>270600</v>
      </c>
      <c r="F25" s="13" t="n">
        <f aca="false">IF(C25=0,0,B25/C25-1)</f>
        <v>0.11</v>
      </c>
      <c r="G25" s="13" t="n">
        <f aca="false">IF(D25=0,0,B25/D25-1)</f>
        <v>0.132089552238806</v>
      </c>
    </row>
    <row r="27" customFormat="false" ht="15" hidden="false" customHeight="false" outlineLevel="0" collapsed="false">
      <c r="A27" s="5" t="s">
        <v>28</v>
      </c>
      <c r="B27" s="6"/>
      <c r="C27" s="6"/>
      <c r="D27" s="6"/>
      <c r="E27" s="6"/>
      <c r="F27" s="6"/>
      <c r="G27" s="6"/>
    </row>
    <row r="28" customFormat="false" ht="15" hidden="false" customHeight="false" outlineLevel="0" collapsed="false">
      <c r="A28" s="7" t="s">
        <v>29</v>
      </c>
      <c r="B28" s="10" t="n">
        <v>612000</v>
      </c>
      <c r="C28" s="10" t="n">
        <v>640000</v>
      </c>
      <c r="D28" s="10" t="n">
        <v>598000</v>
      </c>
      <c r="E28" s="8" t="n">
        <f aca="false">B28-C28</f>
        <v>-28000</v>
      </c>
      <c r="F28" s="9" t="n">
        <f aca="false">IF(C28=0,0,B28/C28-1)</f>
        <v>-0.04375</v>
      </c>
      <c r="G28" s="9" t="n">
        <f aca="false">IF(D28=0,0,B28/D28-1)</f>
        <v>0.0234113712374582</v>
      </c>
    </row>
    <row r="29" customFormat="false" ht="15" hidden="false" customHeight="false" outlineLevel="0" collapsed="false">
      <c r="A29" s="7" t="s">
        <v>30</v>
      </c>
      <c r="B29" s="10" t="n">
        <v>238000</v>
      </c>
      <c r="C29" s="10" t="n">
        <v>245000</v>
      </c>
      <c r="D29" s="10" t="n">
        <v>231000</v>
      </c>
      <c r="E29" s="8" t="n">
        <f aca="false">B29-C29</f>
        <v>-7000</v>
      </c>
      <c r="F29" s="9" t="n">
        <f aca="false">IF(C29=0,0,B29/C29-1)</f>
        <v>-0.0285714285714286</v>
      </c>
      <c r="G29" s="9" t="n">
        <f aca="false">IF(D29=0,0,B29/D29-1)</f>
        <v>0.0303030303030303</v>
      </c>
    </row>
    <row r="30" customFormat="false" ht="15" hidden="false" customHeight="false" outlineLevel="0" collapsed="false">
      <c r="A30" s="7" t="s">
        <v>31</v>
      </c>
      <c r="B30" s="10" t="n">
        <v>61000</v>
      </c>
      <c r="C30" s="10" t="n">
        <v>63000</v>
      </c>
      <c r="D30" s="10" t="n">
        <v>58000</v>
      </c>
      <c r="E30" s="8" t="n">
        <f aca="false">B30-C30</f>
        <v>-2000</v>
      </c>
      <c r="F30" s="9" t="n">
        <f aca="false">IF(C30=0,0,B30/C30-1)</f>
        <v>-0.0317460317460317</v>
      </c>
      <c r="G30" s="9" t="n">
        <f aca="false">IF(D30=0,0,B30/D30-1)</f>
        <v>0.0517241379310345</v>
      </c>
    </row>
    <row r="31" customFormat="false" ht="15" hidden="false" customHeight="false" outlineLevel="0" collapsed="false">
      <c r="A31" s="7" t="s">
        <v>32</v>
      </c>
      <c r="B31" s="10" t="n">
        <v>402000</v>
      </c>
      <c r="C31" s="10" t="n">
        <v>395000</v>
      </c>
      <c r="D31" s="10" t="n">
        <v>388000</v>
      </c>
      <c r="E31" s="8" t="n">
        <f aca="false">B31-C31</f>
        <v>7000</v>
      </c>
      <c r="F31" s="9" t="n">
        <f aca="false">IF(C31=0,0,B31/C31-1)</f>
        <v>0.0177215189873419</v>
      </c>
      <c r="G31" s="9" t="n">
        <f aca="false">IF(D31=0,0,B31/D31-1)</f>
        <v>0.0360824742268042</v>
      </c>
    </row>
    <row r="32" customFormat="false" ht="15" hidden="false" customHeight="false" outlineLevel="0" collapsed="false">
      <c r="A32" s="7" t="s">
        <v>33</v>
      </c>
      <c r="B32" s="10" t="n">
        <v>241000</v>
      </c>
      <c r="C32" s="10" t="n">
        <v>230000</v>
      </c>
      <c r="D32" s="10" t="n">
        <v>176000</v>
      </c>
      <c r="E32" s="8" t="n">
        <f aca="false">B32-C32</f>
        <v>11000</v>
      </c>
      <c r="F32" s="9" t="n">
        <f aca="false">IF(C32=0,0,B32/C32-1)</f>
        <v>0.0478260869565217</v>
      </c>
      <c r="G32" s="9" t="n">
        <f aca="false">IF(D32=0,0,B32/D32-1)</f>
        <v>0.369318181818182</v>
      </c>
    </row>
    <row r="33" customFormat="false" ht="15" hidden="false" customHeight="false" outlineLevel="0" collapsed="false">
      <c r="A33" s="7" t="s">
        <v>25</v>
      </c>
      <c r="B33" s="10" t="n">
        <v>228000</v>
      </c>
      <c r="C33" s="10" t="n">
        <v>235000</v>
      </c>
      <c r="D33" s="10" t="n">
        <v>262000</v>
      </c>
      <c r="E33" s="8" t="n">
        <f aca="false">B33-C33</f>
        <v>-7000</v>
      </c>
      <c r="F33" s="9" t="n">
        <f aca="false">IF(C33=0,0,B33/C33-1)</f>
        <v>-0.0297872340425532</v>
      </c>
      <c r="G33" s="9" t="n">
        <f aca="false">IF(D33=0,0,B33/D33-1)</f>
        <v>-0.129770992366412</v>
      </c>
    </row>
    <row r="34" customFormat="false" ht="15" hidden="false" customHeight="false" outlineLevel="0" collapsed="false">
      <c r="A34" s="7" t="s">
        <v>26</v>
      </c>
      <c r="B34" s="10" t="n">
        <v>214000</v>
      </c>
      <c r="C34" s="10" t="n">
        <v>205000</v>
      </c>
      <c r="D34" s="10" t="n">
        <v>219000</v>
      </c>
      <c r="E34" s="8" t="n">
        <f aca="false">B34-C34</f>
        <v>9000</v>
      </c>
      <c r="F34" s="9" t="n">
        <f aca="false">IF(C34=0,0,B34/C34-1)</f>
        <v>0.0439024390243903</v>
      </c>
      <c r="G34" s="9" t="n">
        <f aca="false">IF(D34=0,0,B34/D34-1)</f>
        <v>-0.0228310502283106</v>
      </c>
    </row>
    <row r="35" customFormat="false" ht="15" hidden="false" customHeight="false" outlineLevel="0" collapsed="false">
      <c r="A35" s="11" t="s">
        <v>34</v>
      </c>
      <c r="B35" s="12" t="n">
        <f aca="false">SUM(B28:B34)</f>
        <v>1996000</v>
      </c>
      <c r="C35" s="12" t="n">
        <f aca="false">SUM(C28:C34)</f>
        <v>2013000</v>
      </c>
      <c r="D35" s="12" t="n">
        <f aca="false">SUM(D28:D34)</f>
        <v>1932000</v>
      </c>
      <c r="E35" s="12" t="n">
        <f aca="false">B35-C35</f>
        <v>-17000</v>
      </c>
      <c r="F35" s="13" t="n">
        <f aca="false">IF(C35=0,0,B35/C35-1)</f>
        <v>-0.00844510680576249</v>
      </c>
      <c r="G35" s="13" t="n">
        <f aca="false">IF(D35=0,0,B35/D35-1)</f>
        <v>0.0331262939958592</v>
      </c>
    </row>
    <row r="37" customFormat="false" ht="15" hidden="false" customHeight="false" outlineLevel="0" collapsed="false">
      <c r="A37" s="5" t="s">
        <v>35</v>
      </c>
      <c r="B37" s="6"/>
      <c r="C37" s="6"/>
      <c r="D37" s="6"/>
      <c r="E37" s="6"/>
      <c r="F37" s="6"/>
      <c r="G37" s="6"/>
    </row>
    <row r="38" customFormat="false" ht="15" hidden="false" customHeight="false" outlineLevel="0" collapsed="false">
      <c r="A38" s="7" t="s">
        <v>36</v>
      </c>
      <c r="B38" s="10" t="n">
        <v>584400</v>
      </c>
      <c r="C38" s="10" t="n">
        <v>405000</v>
      </c>
      <c r="D38" s="10" t="n">
        <v>437000</v>
      </c>
      <c r="E38" s="8" t="n">
        <f aca="false">B38-C38</f>
        <v>179400</v>
      </c>
      <c r="F38" s="9" t="n">
        <f aca="false">IF(C38=0,0,B38/C38-1)</f>
        <v>0.442962962962963</v>
      </c>
      <c r="G38" s="9" t="n">
        <f aca="false">IF(D38=0,0,B38/D38-1)</f>
        <v>0.337299771167048</v>
      </c>
    </row>
    <row r="39" customFormat="false" ht="15" hidden="false" customHeight="false" outlineLevel="0" collapsed="false">
      <c r="A39" s="7" t="s">
        <v>37</v>
      </c>
      <c r="B39" s="10" t="n">
        <v>98400</v>
      </c>
      <c r="C39" s="10" t="n">
        <v>87000</v>
      </c>
      <c r="D39" s="10" t="n">
        <v>84000</v>
      </c>
      <c r="E39" s="8" t="n">
        <f aca="false">B39-C39</f>
        <v>11400</v>
      </c>
      <c r="F39" s="9" t="n">
        <f aca="false">IF(C39=0,0,B39/C39-1)</f>
        <v>0.131034482758621</v>
      </c>
      <c r="G39" s="9" t="n">
        <f aca="false">IF(D39=0,0,B39/D39-1)</f>
        <v>0.171428571428571</v>
      </c>
    </row>
    <row r="40" customFormat="false" ht="15" hidden="false" customHeight="false" outlineLevel="0" collapsed="false">
      <c r="A40" s="7" t="s">
        <v>38</v>
      </c>
      <c r="B40" s="10" t="n">
        <v>34800</v>
      </c>
      <c r="C40" s="10" t="n">
        <v>28000</v>
      </c>
      <c r="D40" s="10" t="n">
        <v>27000</v>
      </c>
      <c r="E40" s="8" t="n">
        <f aca="false">B40-C40</f>
        <v>6800</v>
      </c>
      <c r="F40" s="9" t="n">
        <f aca="false">IF(C40=0,0,B40/C40-1)</f>
        <v>0.242857142857143</v>
      </c>
      <c r="G40" s="9" t="n">
        <f aca="false">IF(D40=0,0,B40/D40-1)</f>
        <v>0.288888888888889</v>
      </c>
    </row>
    <row r="41" customFormat="false" ht="15" hidden="false" customHeight="false" outlineLevel="0" collapsed="false">
      <c r="A41" s="11" t="s">
        <v>39</v>
      </c>
      <c r="B41" s="12" t="n">
        <f aca="false">SUM(B38:B40)</f>
        <v>717600</v>
      </c>
      <c r="C41" s="12" t="n">
        <f aca="false">SUM(C38:C40)</f>
        <v>520000</v>
      </c>
      <c r="D41" s="12" t="n">
        <f aca="false">SUM(D38:D40)</f>
        <v>548000</v>
      </c>
      <c r="E41" s="12" t="n">
        <f aca="false">B41-C41</f>
        <v>197600</v>
      </c>
      <c r="F41" s="13" t="n">
        <f aca="false">IF(C41=0,0,B41/C41-1)</f>
        <v>0.38</v>
      </c>
      <c r="G41" s="13" t="n">
        <f aca="false">IF(D41=0,0,B41/D41-1)</f>
        <v>0.30948905109489</v>
      </c>
    </row>
    <row r="43" customFormat="false" ht="15" hidden="false" customHeight="false" outlineLevel="0" collapsed="false">
      <c r="A43" s="11" t="s">
        <v>40</v>
      </c>
      <c r="B43" s="12" t="n">
        <f aca="false">B16+B25+B35+B41</f>
        <v>6781200</v>
      </c>
      <c r="C43" s="12" t="n">
        <f aca="false">C16+C25+C35+C41</f>
        <v>6104500</v>
      </c>
      <c r="D43" s="12" t="n">
        <f aca="false">D16+D25+D35+D41</f>
        <v>5941750</v>
      </c>
      <c r="E43" s="12" t="n">
        <f aca="false">B43-C43</f>
        <v>676700</v>
      </c>
      <c r="F43" s="13" t="n">
        <f aca="false">IF(C43=0,0,B43/C43-1)</f>
        <v>0.110852649684659</v>
      </c>
      <c r="G43" s="13" t="n">
        <f aca="false">IF(D43=0,0,B43/D43-1)</f>
        <v>0.141279925947743</v>
      </c>
    </row>
    <row r="44" customFormat="false" ht="15" hidden="false" customHeight="false" outlineLevel="0" collapsed="false">
      <c r="A44" s="14" t="s">
        <v>41</v>
      </c>
      <c r="B44" s="15" t="n">
        <f aca="false">B11-B43</f>
        <v>1218800</v>
      </c>
      <c r="C44" s="15" t="n">
        <f aca="false">C11-C43</f>
        <v>2195500</v>
      </c>
      <c r="D44" s="15" t="n">
        <f aca="false">D11-D43</f>
        <v>1368250</v>
      </c>
      <c r="E44" s="15" t="n">
        <f aca="false">B44-C44</f>
        <v>-976700</v>
      </c>
      <c r="F44" s="16" t="n">
        <f aca="false">IF(C44=0,0,B44/C44-1)</f>
        <v>-0.444864495559098</v>
      </c>
      <c r="G44" s="16" t="n">
        <f aca="false">IF(D44=0,0,B44/D44-1)</f>
        <v>-0.109227114927828</v>
      </c>
    </row>
    <row r="46" customFormat="false" ht="15" hidden="false" customHeight="false" outlineLevel="0" collapsed="false">
      <c r="A46" s="5" t="s">
        <v>42</v>
      </c>
      <c r="B46" s="6"/>
      <c r="C46" s="6"/>
      <c r="D46" s="6"/>
      <c r="E46" s="6"/>
      <c r="F46" s="6"/>
      <c r="G46" s="6"/>
    </row>
    <row r="47" customFormat="false" ht="15" hidden="false" customHeight="false" outlineLevel="0" collapsed="false">
      <c r="A47" s="7" t="s">
        <v>43</v>
      </c>
      <c r="B47" s="10" t="n">
        <v>238000</v>
      </c>
      <c r="C47" s="10" t="n">
        <v>242000</v>
      </c>
      <c r="D47" s="10" t="n">
        <v>251000</v>
      </c>
      <c r="E47" s="8" t="n">
        <f aca="false">B47-C47</f>
        <v>-4000</v>
      </c>
      <c r="F47" s="9" t="n">
        <f aca="false">IF(C47=0,0,B47/C47-1)</f>
        <v>-0.0165289256198347</v>
      </c>
      <c r="G47" s="9" t="n">
        <f aca="false">IF(D47=0,0,B47/D47-1)</f>
        <v>-0.0517928286852589</v>
      </c>
    </row>
    <row r="48" customFormat="false" ht="15" hidden="false" customHeight="false" outlineLevel="0" collapsed="false">
      <c r="A48" s="7" t="s">
        <v>44</v>
      </c>
      <c r="B48" s="17" t="n">
        <f aca="false">'FF&amp;E Reserve'!B8</f>
        <v>320000</v>
      </c>
      <c r="C48" s="17" t="n">
        <f aca="false">'FF&amp;E Reserve'!C8</f>
        <v>332000</v>
      </c>
      <c r="D48" s="10" t="n">
        <v>223000</v>
      </c>
      <c r="E48" s="8" t="n">
        <f aca="false">B48-C48</f>
        <v>-12000</v>
      </c>
      <c r="F48" s="9" t="n">
        <f aca="false">IF(C48=0,0,B48/C48-1)</f>
        <v>-0.036144578313253</v>
      </c>
      <c r="G48" s="9" t="n">
        <f aca="false">IF(D48=0,0,B48/D48-1)</f>
        <v>0.434977578475336</v>
      </c>
    </row>
    <row r="49" customFormat="false" ht="15" hidden="false" customHeight="false" outlineLevel="0" collapsed="false">
      <c r="A49" s="7" t="s">
        <v>45</v>
      </c>
      <c r="B49" s="10" t="n">
        <v>186000</v>
      </c>
      <c r="C49" s="10" t="n">
        <v>186000</v>
      </c>
      <c r="D49" s="10" t="n">
        <v>171000</v>
      </c>
      <c r="E49" s="8" t="n">
        <f aca="false">B49-C49</f>
        <v>0</v>
      </c>
      <c r="F49" s="9" t="n">
        <f aca="false">IF(C49=0,0,B49/C49-1)</f>
        <v>0</v>
      </c>
      <c r="G49" s="9" t="n">
        <f aca="false">IF(D49=0,0,B49/D49-1)</f>
        <v>0.0877192982456141</v>
      </c>
    </row>
    <row r="50" customFormat="false" ht="15" hidden="false" customHeight="false" outlineLevel="0" collapsed="false">
      <c r="A50" s="14" t="s">
        <v>46</v>
      </c>
      <c r="B50" s="15" t="n">
        <f aca="false">B44-B47-B48-B49</f>
        <v>474800</v>
      </c>
      <c r="C50" s="15" t="n">
        <f aca="false">C44-C47-C48-C49</f>
        <v>1435500</v>
      </c>
      <c r="D50" s="15" t="n">
        <f aca="false">D44-D47-D48-D49</f>
        <v>723250</v>
      </c>
      <c r="E50" s="15" t="n">
        <f aca="false">B50-C50</f>
        <v>-960700</v>
      </c>
      <c r="F50" s="16" t="n">
        <f aca="false">IF(C50=0,0,B50/C50-1)</f>
        <v>-0.66924416579589</v>
      </c>
      <c r="G50" s="16" t="n">
        <f aca="false">IF(D50=0,0,B50/D50-1)</f>
        <v>-0.343518838575873</v>
      </c>
    </row>
    <row r="52" customFormat="false" ht="15" hidden="false" customHeight="false" outlineLevel="0" collapsed="false">
      <c r="A52" s="18" t="s">
        <v>47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7"/>
    <col collapsed="false" customWidth="true" hidden="false" outlineLevel="0" max="4" min="4" style="0" width="19"/>
    <col collapsed="false" customWidth="true" hidden="false" outlineLevel="0" max="6" min="5" style="0" width="15"/>
  </cols>
  <sheetData>
    <row r="1" customFormat="false" ht="16.15" hidden="false" customHeight="false" outlineLevel="0" collapsed="false">
      <c r="A1" s="1" t="s">
        <v>48</v>
      </c>
    </row>
    <row r="2" customFormat="false" ht="15" hidden="false" customHeight="false" outlineLevel="0" collapsed="false">
      <c r="A2" s="2" t="s">
        <v>49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50</v>
      </c>
      <c r="B5" s="4" t="s">
        <v>4</v>
      </c>
      <c r="C5" s="4" t="s">
        <v>5</v>
      </c>
      <c r="D5" s="4" t="s">
        <v>51</v>
      </c>
      <c r="E5" s="4" t="s">
        <v>52</v>
      </c>
      <c r="F5" s="4" t="s">
        <v>53</v>
      </c>
    </row>
    <row r="6" customFormat="false" ht="15" hidden="false" customHeight="false" outlineLevel="0" collapsed="false">
      <c r="A6" s="7" t="s">
        <v>54</v>
      </c>
      <c r="B6" s="10" t="n">
        <v>150</v>
      </c>
      <c r="C6" s="10" t="n">
        <v>150</v>
      </c>
      <c r="D6" s="10" t="n">
        <v>150</v>
      </c>
      <c r="E6" s="19" t="n">
        <f aca="false">B6-C6</f>
        <v>0</v>
      </c>
      <c r="F6" s="19" t="n">
        <f aca="false">B6-D6</f>
        <v>0</v>
      </c>
    </row>
    <row r="7" customFormat="false" ht="15" hidden="false" customHeight="false" outlineLevel="0" collapsed="false">
      <c r="A7" s="7" t="s">
        <v>55</v>
      </c>
      <c r="B7" s="10" t="n">
        <v>31</v>
      </c>
      <c r="C7" s="10" t="n">
        <v>31</v>
      </c>
      <c r="D7" s="10" t="n">
        <v>31</v>
      </c>
      <c r="E7" s="19" t="n">
        <f aca="false">B7-C7</f>
        <v>0</v>
      </c>
      <c r="F7" s="19" t="n">
        <f aca="false">B7-D7</f>
        <v>0</v>
      </c>
    </row>
    <row r="8" customFormat="false" ht="15" hidden="false" customHeight="false" outlineLevel="0" collapsed="false">
      <c r="A8" s="7" t="s">
        <v>56</v>
      </c>
      <c r="B8" s="8" t="n">
        <f aca="false">B6*B7</f>
        <v>4650</v>
      </c>
      <c r="C8" s="8" t="n">
        <f aca="false">C6*C7</f>
        <v>4650</v>
      </c>
      <c r="D8" s="8" t="n">
        <f aca="false">D6*D7</f>
        <v>4650</v>
      </c>
      <c r="E8" s="19" t="n">
        <f aca="false">B8-C8</f>
        <v>0</v>
      </c>
      <c r="F8" s="19" t="n">
        <f aca="false">B8-D8</f>
        <v>0</v>
      </c>
    </row>
    <row r="9" customFormat="false" ht="15" hidden="false" customHeight="false" outlineLevel="0" collapsed="false">
      <c r="A9" s="7" t="s">
        <v>57</v>
      </c>
      <c r="B9" s="10" t="n">
        <v>3348</v>
      </c>
      <c r="C9" s="10" t="n">
        <v>3441</v>
      </c>
      <c r="D9" s="10" t="n">
        <v>3162</v>
      </c>
      <c r="E9" s="19" t="n">
        <f aca="false">B9-C9</f>
        <v>-93</v>
      </c>
      <c r="F9" s="19" t="n">
        <f aca="false">B9-D9</f>
        <v>186</v>
      </c>
    </row>
    <row r="10" customFormat="false" ht="15" hidden="false" customHeight="false" outlineLevel="0" collapsed="false">
      <c r="A10" s="7" t="s">
        <v>58</v>
      </c>
      <c r="B10" s="20" t="n">
        <v>1180</v>
      </c>
      <c r="C10" s="20" t="n">
        <v>1200</v>
      </c>
      <c r="D10" s="20" t="n">
        <v>1125</v>
      </c>
      <c r="E10" s="21" t="n">
        <f aca="false">B10-C10</f>
        <v>-20</v>
      </c>
      <c r="F10" s="21" t="n">
        <f aca="false">B10-D10</f>
        <v>55</v>
      </c>
    </row>
    <row r="11" customFormat="false" ht="15" hidden="false" customHeight="false" outlineLevel="0" collapsed="false">
      <c r="A11" s="22" t="s">
        <v>59</v>
      </c>
      <c r="B11" s="9" t="n">
        <f aca="false">B9/B8</f>
        <v>0.72</v>
      </c>
      <c r="C11" s="9" t="n">
        <f aca="false">C9/C8</f>
        <v>0.74</v>
      </c>
      <c r="D11" s="9" t="n">
        <f aca="false">D9/D8</f>
        <v>0.68</v>
      </c>
      <c r="E11" s="23" t="n">
        <f aca="false">B11-C11</f>
        <v>-0.02</v>
      </c>
      <c r="F11" s="23" t="n">
        <f aca="false">B11-D11</f>
        <v>0.0399999999999999</v>
      </c>
    </row>
    <row r="12" customFormat="false" ht="15" hidden="false" customHeight="false" outlineLevel="0" collapsed="false">
      <c r="A12" s="22" t="s">
        <v>60</v>
      </c>
      <c r="B12" s="24" t="n">
        <f aca="false">B9*B10/B8</f>
        <v>849.6</v>
      </c>
      <c r="C12" s="24" t="n">
        <f aca="false">C9*C10/C8</f>
        <v>888</v>
      </c>
      <c r="D12" s="24" t="n">
        <f aca="false">D9*D10/D8</f>
        <v>765</v>
      </c>
      <c r="E12" s="21" t="n">
        <f aca="false">B12-C12</f>
        <v>-38.4</v>
      </c>
      <c r="F12" s="21" t="n">
        <f aca="false">B12-D12</f>
        <v>84.6</v>
      </c>
    </row>
    <row r="13" customFormat="false" ht="15" hidden="false" customHeight="false" outlineLevel="0" collapsed="false">
      <c r="A13" s="22" t="s">
        <v>61</v>
      </c>
      <c r="B13" s="8" t="n">
        <f aca="false">'Summary P&amp;L'!B11</f>
        <v>8000000</v>
      </c>
      <c r="C13" s="8" t="n">
        <f aca="false">'Summary P&amp;L'!C11</f>
        <v>8300000</v>
      </c>
      <c r="D13" s="8" t="n">
        <f aca="false">'Summary P&amp;L'!D11</f>
        <v>7310000</v>
      </c>
      <c r="E13" s="19" t="n">
        <f aca="false">B13-C13</f>
        <v>-300000</v>
      </c>
      <c r="F13" s="19" t="n">
        <f aca="false">B13-D13</f>
        <v>690000</v>
      </c>
    </row>
    <row r="14" customFormat="false" ht="15" hidden="false" customHeight="false" outlineLevel="0" collapsed="false">
      <c r="A14" s="22" t="s">
        <v>62</v>
      </c>
      <c r="B14" s="8" t="n">
        <f aca="false">'Summary P&amp;L'!B44</f>
        <v>1218800</v>
      </c>
      <c r="C14" s="8" t="n">
        <f aca="false">'Summary P&amp;L'!C44</f>
        <v>2195500</v>
      </c>
      <c r="D14" s="8" t="n">
        <f aca="false">'Summary P&amp;L'!D44</f>
        <v>1368250</v>
      </c>
      <c r="E14" s="19" t="n">
        <f aca="false">B14-C14</f>
        <v>-976700</v>
      </c>
      <c r="F14" s="19" t="n">
        <f aca="false">B14-D14</f>
        <v>-149450</v>
      </c>
    </row>
    <row r="15" customFormat="false" ht="15" hidden="false" customHeight="false" outlineLevel="0" collapsed="false">
      <c r="A15" s="22" t="s">
        <v>63</v>
      </c>
      <c r="B15" s="9" t="n">
        <f aca="false">'Summary P&amp;L'!B44/'Summary P&amp;L'!B11</f>
        <v>0.15235</v>
      </c>
      <c r="C15" s="9" t="n">
        <f aca="false">'Summary P&amp;L'!C44/'Summary P&amp;L'!C11</f>
        <v>0.264518072289157</v>
      </c>
      <c r="D15" s="9" t="n">
        <f aca="false">'Summary P&amp;L'!D44/'Summary P&amp;L'!D11</f>
        <v>0.187175102599179</v>
      </c>
      <c r="E15" s="23" t="n">
        <f aca="false">B15-C15</f>
        <v>-0.112168072289157</v>
      </c>
      <c r="F15" s="23" t="n">
        <f aca="false">B15-D15</f>
        <v>-0.0348251025991792</v>
      </c>
    </row>
    <row r="16" customFormat="false" ht="15" hidden="false" customHeight="false" outlineLevel="0" collapsed="false">
      <c r="A16" s="22" t="s">
        <v>64</v>
      </c>
      <c r="B16" s="9" t="n">
        <f aca="false">'Summary P&amp;L'!B14/'Summary P&amp;L'!B8</f>
        <v>0.364</v>
      </c>
      <c r="C16" s="9" t="n">
        <f aca="false">'Summary P&amp;L'!C14/'Summary P&amp;L'!C8</f>
        <v>0.29</v>
      </c>
      <c r="D16" s="9" t="n">
        <f aca="false">'Summary P&amp;L'!D14/'Summary P&amp;L'!D8</f>
        <v>0.305</v>
      </c>
      <c r="E16" s="23" t="n">
        <f aca="false">B16-C16</f>
        <v>0.074</v>
      </c>
      <c r="F16" s="23" t="n">
        <f aca="false">B16-D16</f>
        <v>0.059</v>
      </c>
    </row>
    <row r="17" customFormat="false" ht="15" hidden="false" customHeight="false" outlineLevel="0" collapsed="false">
      <c r="A17" s="22" t="s">
        <v>65</v>
      </c>
      <c r="B17" s="9" t="n">
        <f aca="false">'Summary P&amp;L'!B25/'Summary P&amp;L'!B11</f>
        <v>0.341325</v>
      </c>
      <c r="C17" s="9" t="n">
        <f aca="false">'Summary P&amp;L'!C25/'Summary P&amp;L'!C11</f>
        <v>0.296385542168675</v>
      </c>
      <c r="D17" s="9" t="n">
        <f aca="false">'Summary P&amp;L'!D25/'Summary P&amp;L'!D11</f>
        <v>0.329958960328317</v>
      </c>
      <c r="E17" s="23" t="n">
        <f aca="false">B17-C17</f>
        <v>0.0449394578313253</v>
      </c>
      <c r="F17" s="23" t="n">
        <f aca="false">B17-D17</f>
        <v>0.0113660396716826</v>
      </c>
    </row>
    <row r="18" customFormat="false" ht="15" hidden="false" customHeight="false" outlineLevel="0" collapsed="false">
      <c r="A18" s="22" t="s">
        <v>66</v>
      </c>
      <c r="B18" s="24" t="n">
        <f aca="false">'Summary P&amp;L'!B41/B9</f>
        <v>214.336917562724</v>
      </c>
      <c r="C18" s="24" t="n">
        <f aca="false">'Summary P&amp;L'!C41/C9</f>
        <v>151.11886079628</v>
      </c>
      <c r="D18" s="24" t="n">
        <f aca="false">'Summary P&amp;L'!D41/D9</f>
        <v>173.308032890576</v>
      </c>
      <c r="E18" s="21" t="n">
        <f aca="false">B18-C18</f>
        <v>63.2180567664439</v>
      </c>
      <c r="F18" s="21" t="n">
        <f aca="false">B18-D18</f>
        <v>41.0288846721484</v>
      </c>
    </row>
    <row r="19" customFormat="false" ht="15" hidden="false" customHeight="false" outlineLevel="0" collapsed="false">
      <c r="A19" s="22" t="s">
        <v>67</v>
      </c>
      <c r="B19" s="10" t="n">
        <v>9840</v>
      </c>
      <c r="C19" s="10" t="n">
        <v>2100</v>
      </c>
      <c r="D19" s="10" t="n">
        <v>2350</v>
      </c>
      <c r="E19" s="19" t="n">
        <f aca="false">B19-C19</f>
        <v>7740</v>
      </c>
      <c r="F19" s="19" t="n">
        <f aca="false">B19-D19</f>
        <v>7490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7"/>
    <col collapsed="false" customWidth="true" hidden="false" outlineLevel="0" max="4" min="4" style="0" width="70"/>
  </cols>
  <sheetData>
    <row r="1" customFormat="false" ht="16.15" hidden="false" customHeight="false" outlineLevel="0" collapsed="false">
      <c r="A1" s="1" t="s">
        <v>68</v>
      </c>
    </row>
    <row r="2" customFormat="false" ht="15" hidden="false" customHeight="false" outlineLevel="0" collapsed="false">
      <c r="A2" s="2" t="s">
        <v>69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70</v>
      </c>
    </row>
    <row r="6" customFormat="false" ht="15" hidden="false" customHeight="false" outlineLevel="0" collapsed="false">
      <c r="A6" s="22" t="s">
        <v>71</v>
      </c>
      <c r="B6" s="10" t="n">
        <v>940000</v>
      </c>
      <c r="C6" s="10" t="n">
        <v>940000</v>
      </c>
      <c r="D6" s="7" t="s">
        <v>72</v>
      </c>
    </row>
    <row r="7" customFormat="false" ht="15" hidden="false" customHeight="false" outlineLevel="0" collapsed="false">
      <c r="A7" s="7" t="s">
        <v>73</v>
      </c>
      <c r="B7" s="25" t="n">
        <v>0.04</v>
      </c>
      <c r="C7" s="25" t="n">
        <v>0.04</v>
      </c>
      <c r="D7" s="7"/>
    </row>
    <row r="8" customFormat="false" ht="15" hidden="false" customHeight="false" outlineLevel="0" collapsed="false">
      <c r="A8" s="7" t="s">
        <v>74</v>
      </c>
      <c r="B8" s="8" t="n">
        <f aca="false">B7*'Summary P&amp;L'!B11</f>
        <v>320000</v>
      </c>
      <c r="C8" s="8" t="n">
        <f aca="false">C7*'Summary P&amp;L'!C11</f>
        <v>332000</v>
      </c>
      <c r="D8" s="7" t="s">
        <v>75</v>
      </c>
    </row>
    <row r="9" customFormat="false" ht="15" hidden="false" customHeight="false" outlineLevel="0" collapsed="false">
      <c r="A9" s="7" t="s">
        <v>76</v>
      </c>
      <c r="B9" s="10" t="n">
        <v>-96000</v>
      </c>
      <c r="C9" s="10" t="n">
        <v>-100000</v>
      </c>
      <c r="D9" s="7" t="s">
        <v>77</v>
      </c>
    </row>
    <row r="10" customFormat="false" ht="15" hidden="false" customHeight="false" outlineLevel="0" collapsed="false">
      <c r="A10" s="7" t="s">
        <v>78</v>
      </c>
      <c r="B10" s="10" t="n">
        <v>-64000</v>
      </c>
      <c r="C10" s="10" t="n">
        <v>-60000</v>
      </c>
      <c r="D10" s="7" t="s">
        <v>77</v>
      </c>
    </row>
    <row r="11" customFormat="false" ht="15" hidden="false" customHeight="false" outlineLevel="0" collapsed="false">
      <c r="A11" s="26" t="s">
        <v>79</v>
      </c>
      <c r="B11" s="27" t="n">
        <f aca="false">B6+B8+B9+B10</f>
        <v>1100000</v>
      </c>
      <c r="C11" s="27" t="n">
        <f aca="false">C6+C8+C9+C10</f>
        <v>1112000</v>
      </c>
      <c r="D11" s="26"/>
    </row>
    <row r="13" customFormat="false" ht="15" hidden="false" customHeight="false" outlineLevel="0" collapsed="false">
      <c r="A13" s="22" t="s">
        <v>80</v>
      </c>
    </row>
    <row r="14" customFormat="false" ht="30" hidden="false" customHeight="true" outlineLevel="0" collapsed="false">
      <c r="A14" s="4" t="s">
        <v>81</v>
      </c>
      <c r="B14" s="4" t="s">
        <v>82</v>
      </c>
      <c r="C14" s="4" t="s">
        <v>83</v>
      </c>
      <c r="D14" s="4" t="s">
        <v>84</v>
      </c>
    </row>
    <row r="15" customFormat="false" ht="15" hidden="false" customHeight="false" outlineLevel="0" collapsed="false">
      <c r="A15" s="7" t="s">
        <v>85</v>
      </c>
      <c r="B15" s="10" t="n">
        <v>380000</v>
      </c>
      <c r="C15" s="7" t="s">
        <v>86</v>
      </c>
      <c r="D15" s="7" t="s">
        <v>87</v>
      </c>
    </row>
    <row r="16" customFormat="false" ht="15" hidden="false" customHeight="false" outlineLevel="0" collapsed="false">
      <c r="A16" s="7" t="s">
        <v>88</v>
      </c>
      <c r="B16" s="10" t="n">
        <v>210000</v>
      </c>
      <c r="C16" s="7" t="s">
        <v>86</v>
      </c>
      <c r="D16" s="7" t="s">
        <v>89</v>
      </c>
    </row>
    <row r="17" customFormat="false" ht="15" hidden="false" customHeight="false" outlineLevel="0" collapsed="false">
      <c r="A17" s="7" t="s">
        <v>90</v>
      </c>
      <c r="B17" s="10" t="n">
        <v>160000</v>
      </c>
      <c r="C17" s="7" t="s">
        <v>86</v>
      </c>
      <c r="D17" s="7" t="s">
        <v>89</v>
      </c>
    </row>
    <row r="18" customFormat="false" ht="15" hidden="false" customHeight="false" outlineLevel="0" collapsed="false">
      <c r="A18" s="7" t="s">
        <v>91</v>
      </c>
      <c r="B18" s="10" t="n">
        <v>100000</v>
      </c>
      <c r="C18" s="7" t="s">
        <v>86</v>
      </c>
      <c r="D18" s="7" t="s">
        <v>92</v>
      </c>
    </row>
    <row r="19" customFormat="false" ht="15" hidden="false" customHeight="false" outlineLevel="0" collapsed="false">
      <c r="A19" s="7" t="s">
        <v>93</v>
      </c>
      <c r="B19" s="10" t="n">
        <v>240000</v>
      </c>
      <c r="C19" s="7" t="s">
        <v>86</v>
      </c>
      <c r="D19" s="7" t="s">
        <v>87</v>
      </c>
    </row>
    <row r="20" customFormat="false" ht="15" hidden="false" customHeight="false" outlineLevel="0" collapsed="false">
      <c r="A20" s="7" t="s">
        <v>94</v>
      </c>
      <c r="B20" s="10" t="n">
        <v>80000</v>
      </c>
      <c r="C20" s="7" t="s">
        <v>86</v>
      </c>
      <c r="D20" s="7" t="s">
        <v>95</v>
      </c>
    </row>
    <row r="21" customFormat="false" ht="15" hidden="false" customHeight="false" outlineLevel="0" collapsed="false">
      <c r="A21" s="7" t="s">
        <v>96</v>
      </c>
      <c r="B21" s="10" t="n">
        <v>60000</v>
      </c>
      <c r="C21" s="7" t="s">
        <v>86</v>
      </c>
      <c r="D21" s="7" t="s">
        <v>92</v>
      </c>
    </row>
    <row r="22" customFormat="false" ht="15" hidden="false" customHeight="false" outlineLevel="0" collapsed="false">
      <c r="A22" s="22" t="s">
        <v>97</v>
      </c>
      <c r="B22" s="28" t="n">
        <f aca="false">SUM(B15:B21)</f>
        <v>1230000</v>
      </c>
    </row>
    <row r="23" customFormat="false" ht="15" hidden="false" customHeight="false" outlineLevel="0" collapsed="false">
      <c r="A23" s="18" t="s">
        <v>98</v>
      </c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&amp;R&amp;8 Synthetic: for training only. Deep Hospitality.</oddHeader>
    <oddFooter>&amp;C&amp;8 Synthetic: for training only. Deep Hospitality.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2026-10-10T18:34:45Z</dcterms:created>
  <dc:creator>openpyxl</dc:creator>
  <dc:description/>
  <dc:language>en-US</dc:language>
  <cp:lastModifiedBy/>
  <dcterms:modified xsi:type="dcterms:W3CDTF">2026-10-10T18:34:45Z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