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Statistics" sheetId="2" state="visible" r:id="rId4"/>
    <sheet name="Rooms" sheetId="3" state="visible" r:id="rId5"/>
    <sheet name="Food and Beverage" sheetId="4" state="visible" r:id="rId6"/>
    <sheet name="Spa and Wellness" sheetId="5" state="visible" r:id="rId7"/>
    <sheet name="Other Operated" sheetId="6" state="visible" r:id="rId8"/>
    <sheet name="Misc Income" sheetId="7" state="visible" r:id="rId9"/>
    <sheet name="A&amp;G" sheetId="8" state="visible" r:id="rId10"/>
    <sheet name="IT Systems" sheetId="9" state="visible" r:id="rId11"/>
    <sheet name="Sales &amp; Marketing" sheetId="10" state="visible" r:id="rId12"/>
    <sheet name="POM" sheetId="11" state="visible" r:id="rId13"/>
    <sheet name="Utilities" sheetId="12" state="visible" r:id="rId14"/>
    <sheet name="Fees &amp; Non-Operating" sheetId="13" state="visible" r:id="rId15"/>
    <sheet name="Capital Projects" sheetId="14" state="visible" r:id="rId16"/>
    <sheet name="Notes" sheetId="15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<sst xmlns="http://schemas.openxmlformats.org/spreadsheetml/2006/main" count="375" uniqueCount="199">
  <si>
    <t xml:space="preserve">The Harbour Social, Dubai: Summary Operating Statement</t>
  </si>
  <si>
    <t xml:space="preserve">Monthly operating statement, September 2026 | 230 keys | Upscale lifestyle | AED | USALI 12th edition layout</t>
  </si>
  <si>
    <t xml:space="preserve">Synthetic: for training only. Deep Hospitality.</t>
  </si>
  <si>
    <t xml:space="preserve">USALI line</t>
  </si>
  <si>
    <t xml:space="preserve">Actual Sep 2026 (AED)</t>
  </si>
  <si>
    <t xml:space="preserve">Budget Sep 2026 (AED)</t>
  </si>
  <si>
    <t xml:space="preserve">Variance (AED)</t>
  </si>
  <si>
    <t xml:space="preserve">Variance %</t>
  </si>
  <si>
    <t xml:space="preserve">Actual % of revenue</t>
  </si>
  <si>
    <t xml:space="preserve">OPERATING REVENUE</t>
  </si>
  <si>
    <t xml:space="preserve">    Rooms</t>
  </si>
  <si>
    <t xml:space="preserve">    Food and beverage</t>
  </si>
  <si>
    <t xml:space="preserve">    Spa and wellness</t>
  </si>
  <si>
    <t xml:space="preserve">    Other operated departments</t>
  </si>
  <si>
    <t xml:space="preserve">    Miscellaneous income</t>
  </si>
  <si>
    <t xml:space="preserve">TOTAL OPERATING REVENUE</t>
  </si>
  <si>
    <t xml:space="preserve">DEPARTMENTAL EXPENSES</t>
  </si>
  <si>
    <t xml:space="preserve">TOTAL DEPARTMENTAL EXPENSES</t>
  </si>
  <si>
    <t xml:space="preserve">TOTAL DEPARTMENTAL PROFIT</t>
  </si>
  <si>
    <t xml:space="preserve">UNDISTRIBUTED OPERATING EXPENSES</t>
  </si>
  <si>
    <t xml:space="preserve">    Administrative and General</t>
  </si>
  <si>
    <t xml:space="preserve">    Information and Telecommunications Systems</t>
  </si>
  <si>
    <t xml:space="preserve">    Sales and Marketing</t>
  </si>
  <si>
    <t xml:space="preserve">    Property Operation and Maintenance</t>
  </si>
  <si>
    <t xml:space="preserve">    Utilities</t>
  </si>
  <si>
    <t xml:space="preserve">TOTAL UNDISTRIBUTED EXPENSES</t>
  </si>
  <si>
    <t xml:space="preserve">GROSS OPERATING PROFIT</t>
  </si>
  <si>
    <t xml:space="preserve">MANAGEMENT FEES</t>
  </si>
  <si>
    <t xml:space="preserve">    Base management fee</t>
  </si>
  <si>
    <t xml:space="preserve">    Incentive management fee</t>
  </si>
  <si>
    <t xml:space="preserve">    Seconded General Manager, recharged by the operator</t>
  </si>
  <si>
    <t xml:space="preserve">TOTAL MANAGEMENT FEES</t>
  </si>
  <si>
    <t xml:space="preserve">INCOME BEFORE NON-OPERATING INCOME AND EXPENSES</t>
  </si>
  <si>
    <t xml:space="preserve">NON-OPERATING INCOME AND EXPENSES</t>
  </si>
  <si>
    <t xml:space="preserve">    Total non-operating expenses (rent, property taxes, insurance, owner's other expenses)</t>
  </si>
  <si>
    <t xml:space="preserve">EBITDA</t>
  </si>
  <si>
    <t xml:space="preserve">    Replacement reserve (FF&amp;E reserve, 4% of HMA Total Revenue)</t>
  </si>
  <si>
    <t xml:space="preserve">EBITDA LESS REPLACEMENT RESERVE</t>
  </si>
  <si>
    <t xml:space="preserve">MEMORANDUM (below the line)</t>
  </si>
  <si>
    <t xml:space="preserve">    Capital projects: room refurbishment (see Schedule 12)</t>
  </si>
  <si>
    <t xml:space="preserve">Green figures link to the departmental schedules. Blue figures are ledger entries. All totals are formulas. Prepared by the hotel's finance team for the monthly owner report.</t>
  </si>
  <si>
    <t xml:space="preserve">The Harbour Social, Dubai: Key Statistics</t>
  </si>
  <si>
    <t xml:space="preserve">Statistic</t>
  </si>
  <si>
    <t xml:space="preserve">Actual Sep 2026</t>
  </si>
  <si>
    <t xml:space="preserve">Budget Sep 2026</t>
  </si>
  <si>
    <t xml:space="preserve">Variance</t>
  </si>
  <si>
    <t xml:space="preserve">Number of rooms (keys)</t>
  </si>
  <si>
    <t xml:space="preserve">Days in month</t>
  </si>
  <si>
    <t xml:space="preserve">Rooms available</t>
  </si>
  <si>
    <t xml:space="preserve">Rooms sold (paid)</t>
  </si>
  <si>
    <t xml:space="preserve">Complimentary rooms</t>
  </si>
  <si>
    <t xml:space="preserve">House use rooms</t>
  </si>
  <si>
    <t xml:space="preserve">Guests (in-house)</t>
  </si>
  <si>
    <t xml:space="preserve">Full-time equivalent employees (hotel payroll)</t>
  </si>
  <si>
    <t xml:space="preserve">Agency stewarding staff (average heads)</t>
  </si>
  <si>
    <t xml:space="preserve">Spa therapists on commission (heads)</t>
  </si>
  <si>
    <t xml:space="preserve">Occupancy (paid)</t>
  </si>
  <si>
    <t xml:space="preserve">Average daily rate (AED)</t>
  </si>
  <si>
    <t xml:space="preserve">RevPAR (AED)</t>
  </si>
  <si>
    <t xml:space="preserve">TRevPAR (AED)</t>
  </si>
  <si>
    <t xml:space="preserve">Guests per occupied room</t>
  </si>
  <si>
    <t xml:space="preserve">The Harbour Social, Dubai: Schedule 1: Rooms</t>
  </si>
  <si>
    <t xml:space="preserve">Line</t>
  </si>
  <si>
    <t xml:space="preserve">REVENUE</t>
  </si>
  <si>
    <t xml:space="preserve">    Transient rooms revenue</t>
  </si>
  <si>
    <t xml:space="preserve">    Group rooms revenue</t>
  </si>
  <si>
    <t xml:space="preserve">    Contract rooms revenue (airline crew)</t>
  </si>
  <si>
    <t xml:space="preserve">    Other rooms revenue (early check-in, late check-out)</t>
  </si>
  <si>
    <t xml:space="preserve">    Less: allowances</t>
  </si>
  <si>
    <t xml:space="preserve">Total revenue</t>
  </si>
  <si>
    <t xml:space="preserve">LABOUR COSTS AND RELATED EXPENSES</t>
  </si>
  <si>
    <t xml:space="preserve">    Salaries and wages</t>
  </si>
  <si>
    <t xml:space="preserve">    Payroll taxes and benefits (incl. housing and transport allowances, end-of-service accrual)</t>
  </si>
  <si>
    <t xml:space="preserve">Total labour costs and related expenses</t>
  </si>
  <si>
    <t xml:space="preserve">OTHER EXPENSES</t>
  </si>
  <si>
    <t xml:space="preserve">    Commissions (travel agents)</t>
  </si>
  <si>
    <t xml:space="preserve">    Online travel agency commissions</t>
  </si>
  <si>
    <t xml:space="preserve">    Reservations and loyalty programme charges</t>
  </si>
  <si>
    <t xml:space="preserve">    Guest supplies and amenities</t>
  </si>
  <si>
    <t xml:space="preserve">    Laundry and dry cleaning (linen)</t>
  </si>
  <si>
    <t xml:space="preserve">    Cleaning supplies</t>
  </si>
  <si>
    <t xml:space="preserve">    Complimentary in-room services</t>
  </si>
  <si>
    <t xml:space="preserve">    Uniforms</t>
  </si>
  <si>
    <t xml:space="preserve">    Operating supplies and other</t>
  </si>
  <si>
    <t xml:space="preserve">Total other expenses</t>
  </si>
  <si>
    <t xml:space="preserve">Total departmental expenses</t>
  </si>
  <si>
    <t xml:space="preserve">DEPARTMENTAL PROFIT</t>
  </si>
  <si>
    <t xml:space="preserve">Margin (actual)</t>
  </si>
  <si>
    <t xml:space="preserve">Blue figures are entries from the hotel's general ledger; black figures are formulas.</t>
  </si>
  <si>
    <t xml:space="preserve">The Harbour Social, Dubai: Schedule 2: Food and Beverage</t>
  </si>
  <si>
    <t xml:space="preserve">    Food revenue: restaurants</t>
  </si>
  <si>
    <t xml:space="preserve">    Food revenue: in-room dining</t>
  </si>
  <si>
    <t xml:space="preserve">    Food revenue: banquets and meetings</t>
  </si>
  <si>
    <t xml:space="preserve">    Beverage revenue (coffee, tea, juices, soft drinks)</t>
  </si>
  <si>
    <t xml:space="preserve">    Venue and room hire</t>
  </si>
  <si>
    <t xml:space="preserve">    Other F&amp;B revenue (audio-visual equipment hire)</t>
  </si>
  <si>
    <t xml:space="preserve">    Service charge collected (10%, distributed to staff)</t>
  </si>
  <si>
    <t xml:space="preserve">COST OF SALES</t>
  </si>
  <si>
    <t xml:space="preserve">    Cost of food</t>
  </si>
  <si>
    <t xml:space="preserve">    Cost of beverage</t>
  </si>
  <si>
    <t xml:space="preserve">    Less: cost of employee meals transferred</t>
  </si>
  <si>
    <t xml:space="preserve">Total cost of sales</t>
  </si>
  <si>
    <t xml:space="preserve">    Contract labour: outsourced stewarding agency staff</t>
  </si>
  <si>
    <t xml:space="preserve">    Service charge distributed to staff (pass-through)</t>
  </si>
  <si>
    <t xml:space="preserve">    China, glassware, silver and linen</t>
  </si>
  <si>
    <t xml:space="preserve">    Kitchen fuel (gas)</t>
  </si>
  <si>
    <t xml:space="preserve">    Laundry and dry cleaning</t>
  </si>
  <si>
    <t xml:space="preserve">    Music and entertainment</t>
  </si>
  <si>
    <t xml:space="preserve">    Decorations and flowers</t>
  </si>
  <si>
    <t xml:space="preserve">    Licences and permits</t>
  </si>
  <si>
    <t xml:space="preserve">The Harbour Social, Dubai: Schedule 3: Spa and Wellness</t>
  </si>
  <si>
    <t xml:space="preserve">    Treatment revenue</t>
  </si>
  <si>
    <t xml:space="preserve">    Retail product sales</t>
  </si>
  <si>
    <t xml:space="preserve">    Memberships (gym and pool)</t>
  </si>
  <si>
    <t xml:space="preserve">    Cost of retail products</t>
  </si>
  <si>
    <t xml:space="preserve">    Cost of services: spa therapists on commission</t>
  </si>
  <si>
    <t xml:space="preserve">    Cost of services: treatment products</t>
  </si>
  <si>
    <t xml:space="preserve">    Laundry and linen</t>
  </si>
  <si>
    <t xml:space="preserve">    Operating supplies</t>
  </si>
  <si>
    <t xml:space="preserve">    Other expenses</t>
  </si>
  <si>
    <t xml:space="preserve">The Harbour Social, Dubai: Schedule 4: Other Operated Departments</t>
  </si>
  <si>
    <t xml:space="preserve">    Parking and valet</t>
  </si>
  <si>
    <t xml:space="preserve">    Laundry (guest)</t>
  </si>
  <si>
    <t xml:space="preserve">    Business centre and other</t>
  </si>
  <si>
    <t xml:space="preserve">    Cost of other operated departments</t>
  </si>
  <si>
    <t xml:space="preserve">The Harbour Social, Dubai: Schedule 5: Miscellaneous Income</t>
  </si>
  <si>
    <t xml:space="preserve">    Retail and pop-up concession rent</t>
  </si>
  <si>
    <t xml:space="preserve">    Cancellation and attrition fees</t>
  </si>
  <si>
    <t xml:space="preserve">    Commissions received</t>
  </si>
  <si>
    <t xml:space="preserve">TOTAL MISCELLANEOUS INCOME</t>
  </si>
  <si>
    <t xml:space="preserve">The Harbour Social, Dubai: Schedule 6: Administrative and General</t>
  </si>
  <si>
    <t xml:space="preserve">    Audit and accounting fees</t>
  </si>
  <si>
    <t xml:space="preserve">    Bank and credit card commissions</t>
  </si>
  <si>
    <t xml:space="preserve">    Contract services: outsourced security contract</t>
  </si>
  <si>
    <t xml:space="preserve">    Contract services: other</t>
  </si>
  <si>
    <t xml:space="preserve">    Insurance: general liability</t>
  </si>
  <si>
    <t xml:space="preserve">    Professional fees and legal</t>
  </si>
  <si>
    <t xml:space="preserve">    Travel and training</t>
  </si>
  <si>
    <t xml:space="preserve">    Staff transportation</t>
  </si>
  <si>
    <t xml:space="preserve">    Staff accommodation (third-party leased)</t>
  </si>
  <si>
    <t xml:space="preserve">TOTAL DEPARTMENT EXPENSES</t>
  </si>
  <si>
    <t xml:space="preserve">The Harbour Social, Dubai: Schedule 7: Information and Telecommunications Systems</t>
  </si>
  <si>
    <t xml:space="preserve">    Cost of services (internet, telephony)</t>
  </si>
  <si>
    <t xml:space="preserve">    Software licences and subscriptions</t>
  </si>
  <si>
    <t xml:space="preserve">    Systems maintenance</t>
  </si>
  <si>
    <t xml:space="preserve">The Harbour Social, Dubai: Schedule 8: Sales and Marketing</t>
  </si>
  <si>
    <t xml:space="preserve">    Advertising and digital media</t>
  </si>
  <si>
    <t xml:space="preserve">    Loyalty and marketing programme assessment</t>
  </si>
  <si>
    <t xml:space="preserve">    Public relations and events</t>
  </si>
  <si>
    <t xml:space="preserve">    Travel and trade shows</t>
  </si>
  <si>
    <t xml:space="preserve">The Harbour Social, Dubai: Schedule 9: Property Operation and Maintenance</t>
  </si>
  <si>
    <t xml:space="preserve">    Building repairs and maintenance</t>
  </si>
  <si>
    <t xml:space="preserve">    Elevators and escalators contract</t>
  </si>
  <si>
    <t xml:space="preserve">    HVAC repairs</t>
  </si>
  <si>
    <t xml:space="preserve">    Grounds, pool and landscaping</t>
  </si>
  <si>
    <t xml:space="preserve">    Waste removal</t>
  </si>
  <si>
    <t xml:space="preserve">The Harbour Social, Dubai: Schedule 10: Utilities</t>
  </si>
  <si>
    <t xml:space="preserve">    Electricity (district cooling separately)</t>
  </si>
  <si>
    <t xml:space="preserve">    District cooling</t>
  </si>
  <si>
    <t xml:space="preserve">    Water</t>
  </si>
  <si>
    <t xml:space="preserve">    Gas (non-kitchen)</t>
  </si>
  <si>
    <t xml:space="preserve">The Harbour Social, Dubai: Schedule 11: Management Fees and Non-Operating Items</t>
  </si>
  <si>
    <t xml:space="preserve">Basis</t>
  </si>
  <si>
    <t xml:space="preserve">FEE INPUTS (per management agreement)</t>
  </si>
  <si>
    <t xml:space="preserve">    Base fee rate (of HMA Total Revenue)</t>
  </si>
  <si>
    <t xml:space="preserve">    Incentive fee rate (of AGOP)</t>
  </si>
  <si>
    <t xml:space="preserve">    FF&amp;E reserve rate (of HMA Total Revenue)</t>
  </si>
  <si>
    <t xml:space="preserve">    HMA Total Revenue (operating revenue less service charge distributed)</t>
  </si>
  <si>
    <t xml:space="preserve">2.5% of HMA Total Revenue</t>
  </si>
  <si>
    <t xml:space="preserve">8% of AGOP (GOP less base fee less FF&amp;E reserve), accrued monthly</t>
  </si>
  <si>
    <t xml:space="preserve">Operator invoice: salary, housing, school fees and home leave of seconded GM, at cost</t>
  </si>
  <si>
    <t xml:space="preserve">NON-OPERATING EXPENSES</t>
  </si>
  <si>
    <t xml:space="preserve">    Rent and leases (land lease)</t>
  </si>
  <si>
    <t xml:space="preserve">    Property and other taxes (municipality)</t>
  </si>
  <si>
    <t xml:space="preserve">    Insurance: property and business interruption</t>
  </si>
  <si>
    <t xml:space="preserve">    Owner's other expenses</t>
  </si>
  <si>
    <t xml:space="preserve">TOTAL NON-OPERATING EXPENSES</t>
  </si>
  <si>
    <t xml:space="preserve">REPLACEMENT RESERVE</t>
  </si>
  <si>
    <t xml:space="preserve">    FF&amp;E reserve contribution</t>
  </si>
  <si>
    <t xml:space="preserve">4% of HMA Total Revenue, transferred by the 15th of the following month</t>
  </si>
  <si>
    <t xml:space="preserve">The Harbour Social, Dubai: Schedule 12: Capital Projects (memorandum, below the line)</t>
  </si>
  <si>
    <t xml:space="preserve">Funding</t>
  </si>
  <si>
    <t xml:space="preserve">    Room refurbishment project (floors 7 to 9): contractor certified works</t>
  </si>
  <si>
    <t xml:space="preserve">Owner capital, refurbishment budget</t>
  </si>
  <si>
    <t xml:space="preserve">    Room refurbishment project: FF&amp;E deliveries</t>
  </si>
  <si>
    <t xml:space="preserve">    Room refurbishment project: engineering hours capitalised (in-house staff)</t>
  </si>
  <si>
    <t xml:space="preserve">TOTAL CAPITALISED IN THE MONTH</t>
  </si>
  <si>
    <t xml:space="preserve">Engineering hours: 1,276 hours of in-house engineering staff time booked to the refurbishment project at a blended AED 50 per hour. These costs are removed from Property Operation and Maintenance payroll and capitalised; they do not appear in the operating statement.</t>
  </si>
  <si>
    <t xml:space="preserve">The Harbour Social, Dubai: Notes to the September 2026 statement</t>
  </si>
  <si>
    <t xml:space="preserve">1. The statement follows the Uniform System of Accounts for the Lodging Industry, 12th edition, summary operating statement and departmental schedules.</t>
  </si>
  <si>
    <t xml:space="preserve">2. Service charge of 10% is levied on food and beverage revenue and distributed in full to eligible staff in the following month. It is shown in F&amp;B revenue and as a pass-through line in F&amp;B labour.</t>
  </si>
  <si>
    <t xml:space="preserve">3. Stewarding agency staff are supplied by a manpower agency at an hourly rate and supervised by the hotel's chief steward. Agency hours rose in September for the 'Autumn Social' banqueting season.</t>
  </si>
  <si>
    <t xml:space="preserve">4. Spa therapists are engaged on a commission of 22.5% of treatment revenue and are recorded in Spa cost of services.</t>
  </si>
  <si>
    <t xml:space="preserve">5. Security services are provided by a licensed security company under a fixed monthly contract (AED 86,400 a month) covering 14 guards across three shifts, supervised by the contractor.</t>
  </si>
  <si>
    <t xml:space="preserve">6. The General Manager is employed by the operator and seconded to the hotel. The operator recharges the cost at cost monthly; it is recorded with management fees.</t>
  </si>
  <si>
    <t xml:space="preserve">7. In-house engineering staff time spent on the floors 7 to 9 room refurbishment is capitalised to the project (Schedule 12) and excluded from Property Operation and Maintenance payroll.</t>
  </si>
  <si>
    <t xml:space="preserve">8. Payroll taxes and benefits include employer pension contributions for GCC nationals, medical insurance, housing and transport allowances, annual leave and air ticket accruals and the end-of-service gratuity accrual.</t>
  </si>
  <si>
    <t xml:space="preserve">9. Staff accommodation leased from a third party is recorded in Administrative and General other expenses.</t>
  </si>
  <si>
    <t xml:space="preserve">10. Owner request for the board pack: 'Please show staff costs as a percentage of revenue for September.'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</si>
</sst>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;\(0.0%\);\-"/>
    <numFmt numFmtId="167" formatCode="#,##0.00"/>
    <numFmt numFmtId="168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B2A4A"/>
      <name val="Arial"/>
      <family val="0"/>
      <charset val="1"/>
    </font>
    <font>
      <i val="true"/>
      <sz val="9"/>
      <color rgb="FF6D7683"/>
      <name val="Arial"/>
      <family val="0"/>
      <charset val="1"/>
    </font>
    <font>
      <i val="true"/>
      <sz val="8"/>
      <color rgb="FF9B2C2C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B2A4A"/>
      <name val="Arial"/>
      <family val="0"/>
      <charset val="1"/>
    </font>
    <font>
      <sz val="9"/>
      <color rgb="FF3C3C3C"/>
      <name val="Arial"/>
      <family val="0"/>
      <charset val="1"/>
    </font>
    <font>
      <sz val="9"/>
      <color rgb="FF008000"/>
      <name val="Arial"/>
      <family val="0"/>
      <charset val="1"/>
    </font>
    <font>
      <i val="true"/>
      <sz val="8"/>
      <color rgb="FF6D7683"/>
      <name val="Arial"/>
      <family val="0"/>
      <charset val="1"/>
    </font>
    <font>
      <sz val="9"/>
      <color rgb="FF0000FF"/>
      <name val="Arial"/>
      <family val="0"/>
      <charset val="1"/>
    </font>
    <font>
      <sz val="8"/>
      <color rgb="FF6D768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2A4A"/>
        <bgColor rgb="FF3C3C3C"/>
      </patternFill>
    </fill>
    <fill>
      <patternFill patternType="solid">
        <fgColor rgb="FFE8E4DA"/>
        <bgColor rgb="FFF1E6DA"/>
      </patternFill>
    </fill>
    <fill>
      <patternFill patternType="solid">
        <fgColor rgb="FFF1E6DA"/>
        <bgColor rgb="FFE8E4D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4A8"/>
      </left>
      <right style="thin">
        <color rgb="FFB9B4A8"/>
      </right>
      <top style="thin">
        <color rgb="FFB9B4A8"/>
      </top>
      <bottom style="thin">
        <color rgb="FFB9B4A8"/>
      </bottom>
      <diagonal/>
    </border>
    <border diagonalUp="false" diagonalDown="false">
      <left/>
      <right/>
      <top style="thin">
        <color rgb="FF1B2A4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4A8"/>
      <rgbColor rgb="FF6D7683"/>
      <rgbColor rgb="FF9999FF"/>
      <rgbColor rgb="FF993366"/>
      <rgbColor rgb="FFF1E6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E4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B2C2C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customFormat="false" ht="15" hidden="false" customHeight="false" outlineLevel="0" collapsed="false">
      <c r="A6" s="5" t="s">
        <v>9</v>
      </c>
      <c r="B6" s="6"/>
      <c r="C6" s="6"/>
      <c r="D6" s="6"/>
      <c r="E6" s="6"/>
      <c r="F6" s="6"/>
    </row>
    <row r="7" customFormat="false" ht="15" hidden="false" customHeight="false" outlineLevel="0" collapsed="false">
      <c r="A7" s="7" t="s">
        <v>10</v>
      </c>
      <c r="B7" s="8" t="n">
        <f aca="false">Rooms!B12</f>
        <v>5668200</v>
      </c>
      <c r="C7" s="8" t="n">
        <f aca="false">Rooms!C12</f>
        <v>5747000</v>
      </c>
      <c r="D7" s="9" t="n">
        <f aca="false">B7-C7</f>
        <v>-78800</v>
      </c>
      <c r="E7" s="10" t="n">
        <f aca="false">IF(C7=0,0,D7/C7)</f>
        <v>-0.0137115016530364</v>
      </c>
      <c r="F7" s="10" t="n">
        <f aca="false">IF($B$12=0,0,B7/$B$12)</f>
        <v>0.586060361673749</v>
      </c>
    </row>
    <row r="8" customFormat="false" ht="15" hidden="false" customHeight="false" outlineLevel="0" collapsed="false">
      <c r="A8" s="7" t="s">
        <v>11</v>
      </c>
      <c r="B8" s="8" t="n">
        <f aca="false">'Food and Beverage'!B14</f>
        <v>3256500</v>
      </c>
      <c r="C8" s="8" t="n">
        <f aca="false">'Food and Beverage'!C14</f>
        <v>3328500</v>
      </c>
      <c r="D8" s="9" t="n">
        <f aca="false">B8-C8</f>
        <v>-72000</v>
      </c>
      <c r="E8" s="10" t="n">
        <f aca="false">IF(C8=0,0,D8/C8)</f>
        <v>-0.0216313654799459</v>
      </c>
      <c r="F8" s="10" t="n">
        <f aca="false">IF($B$12=0,0,B8/$B$12)</f>
        <v>0.336703992059307</v>
      </c>
    </row>
    <row r="9" customFormat="false" ht="15" hidden="false" customHeight="false" outlineLevel="0" collapsed="false">
      <c r="A9" s="7" t="s">
        <v>12</v>
      </c>
      <c r="B9" s="8" t="n">
        <f aca="false">'Spa and Wellness'!B10</f>
        <v>453800</v>
      </c>
      <c r="C9" s="8" t="n">
        <f aca="false">'Spa and Wellness'!C10</f>
        <v>470000</v>
      </c>
      <c r="D9" s="9" t="n">
        <f aca="false">B9-C9</f>
        <v>-16200</v>
      </c>
      <c r="E9" s="10" t="n">
        <f aca="false">IF(C9=0,0,D9/C9)</f>
        <v>-0.034468085106383</v>
      </c>
      <c r="F9" s="10" t="n">
        <f aca="false">IF($B$12=0,0,B9/$B$12)</f>
        <v>0.0469203966210697</v>
      </c>
    </row>
    <row r="10" customFormat="false" ht="15" hidden="false" customHeight="false" outlineLevel="0" collapsed="false">
      <c r="A10" s="7" t="s">
        <v>13</v>
      </c>
      <c r="B10" s="8" t="n">
        <f aca="false">'Other Operated'!B10</f>
        <v>173000</v>
      </c>
      <c r="C10" s="8" t="n">
        <f aca="false">'Other Operated'!C10</f>
        <v>170000</v>
      </c>
      <c r="D10" s="9" t="n">
        <f aca="false">B10-C10</f>
        <v>3000</v>
      </c>
      <c r="E10" s="10" t="n">
        <f aca="false">IF(C10=0,0,D10/C10)</f>
        <v>0.0176470588235294</v>
      </c>
      <c r="F10" s="10" t="n">
        <f aca="false">IF($B$12=0,0,B10/$B$12)</f>
        <v>0.0178872380243391</v>
      </c>
    </row>
    <row r="11" customFormat="false" ht="15" hidden="false" customHeight="false" outlineLevel="0" collapsed="false">
      <c r="A11" s="7" t="s">
        <v>14</v>
      </c>
      <c r="B11" s="8" t="n">
        <f aca="false">'Misc Income'!B9</f>
        <v>120200</v>
      </c>
      <c r="C11" s="8" t="n">
        <f aca="false">'Misc Income'!C9</f>
        <v>103000</v>
      </c>
      <c r="D11" s="9" t="n">
        <f aca="false">B11-C11</f>
        <v>17200</v>
      </c>
      <c r="E11" s="10" t="n">
        <f aca="false">IF(C11=0,0,D11/C11)</f>
        <v>0.166990291262136</v>
      </c>
      <c r="F11" s="10" t="n">
        <f aca="false">IF($B$12=0,0,B11/$B$12)</f>
        <v>0.012428011621535</v>
      </c>
    </row>
    <row r="12" customFormat="false" ht="15" hidden="false" customHeight="false" outlineLevel="0" collapsed="false">
      <c r="A12" s="11" t="s">
        <v>15</v>
      </c>
      <c r="B12" s="12" t="n">
        <f aca="false">B7+B8+B9+B10+B11</f>
        <v>9671700</v>
      </c>
      <c r="C12" s="12" t="n">
        <f aca="false">C7+C8+C9+C10+C11</f>
        <v>9818500</v>
      </c>
      <c r="D12" s="12" t="n">
        <f aca="false">B12-C12</f>
        <v>-146800</v>
      </c>
      <c r="E12" s="13" t="n">
        <f aca="false">IF(C12=0,0,D12/C12)</f>
        <v>-0.0149513673167999</v>
      </c>
      <c r="F12" s="13" t="n">
        <f aca="false">IF($B$12=0,0,B12/$B$12)</f>
        <v>1</v>
      </c>
    </row>
    <row r="14" customFormat="false" ht="15" hidden="false" customHeight="false" outlineLevel="0" collapsed="false">
      <c r="A14" s="5" t="s">
        <v>16</v>
      </c>
      <c r="B14" s="6"/>
      <c r="C14" s="6"/>
      <c r="D14" s="6"/>
      <c r="E14" s="6"/>
      <c r="F14" s="6"/>
    </row>
    <row r="15" customFormat="false" ht="15" hidden="false" customHeight="false" outlineLevel="0" collapsed="false">
      <c r="A15" s="7" t="s">
        <v>10</v>
      </c>
      <c r="B15" s="8" t="n">
        <f aca="false">Rooms!B31</f>
        <v>1576500</v>
      </c>
      <c r="C15" s="8" t="n">
        <f aca="false">Rooms!C31</f>
        <v>1538000</v>
      </c>
      <c r="D15" s="9" t="n">
        <f aca="false">B15-C15</f>
        <v>38500</v>
      </c>
      <c r="E15" s="10" t="n">
        <f aca="false">IF(C15=0,0,D15/C15)</f>
        <v>0.0250325097529259</v>
      </c>
      <c r="F15" s="10" t="n">
        <f aca="false">IF($B$12=0,0,B15/$B$12)</f>
        <v>0.163001333788269</v>
      </c>
    </row>
    <row r="16" customFormat="false" ht="15" hidden="false" customHeight="false" outlineLevel="0" collapsed="false">
      <c r="A16" s="7" t="s">
        <v>11</v>
      </c>
      <c r="B16" s="8" t="n">
        <f aca="false">'Food and Beverage'!B39</f>
        <v>2267900</v>
      </c>
      <c r="C16" s="8" t="n">
        <f aca="false">'Food and Beverage'!C39</f>
        <v>2232100</v>
      </c>
      <c r="D16" s="9" t="n">
        <f aca="false">B16-C16</f>
        <v>35800</v>
      </c>
      <c r="E16" s="10" t="n">
        <f aca="false">IF(C16=0,0,D16/C16)</f>
        <v>0.0160387079431925</v>
      </c>
      <c r="F16" s="10" t="n">
        <f aca="false">IF($B$12=0,0,B16/$B$12)</f>
        <v>0.234488249221957</v>
      </c>
    </row>
    <row r="17" customFormat="false" ht="15" hidden="false" customHeight="false" outlineLevel="0" collapsed="false">
      <c r="A17" s="7" t="s">
        <v>12</v>
      </c>
      <c r="B17" s="8" t="n">
        <f aca="false">'Spa and Wellness'!B29</f>
        <v>230100</v>
      </c>
      <c r="C17" s="8" t="n">
        <f aca="false">'Spa and Wellness'!C29</f>
        <v>233300</v>
      </c>
      <c r="D17" s="9" t="n">
        <f aca="false">B17-C17</f>
        <v>-3200</v>
      </c>
      <c r="E17" s="10" t="n">
        <f aca="false">IF(C17=0,0,D17/C17)</f>
        <v>-0.0137162451778826</v>
      </c>
      <c r="F17" s="10" t="n">
        <f aca="false">IF($B$12=0,0,B17/$B$12)</f>
        <v>0.0237910605167654</v>
      </c>
    </row>
    <row r="18" customFormat="false" ht="15" hidden="false" customHeight="false" outlineLevel="0" collapsed="false">
      <c r="A18" s="7" t="s">
        <v>13</v>
      </c>
      <c r="B18" s="8" t="n">
        <f aca="false">'Other Operated'!B25</f>
        <v>83100</v>
      </c>
      <c r="C18" s="8" t="n">
        <f aca="false">'Other Operated'!C25</f>
        <v>81000</v>
      </c>
      <c r="D18" s="9" t="n">
        <f aca="false">B18-C18</f>
        <v>2100</v>
      </c>
      <c r="E18" s="10" t="n">
        <f aca="false">IF(C18=0,0,D18/C18)</f>
        <v>0.0259259259259259</v>
      </c>
      <c r="F18" s="10" t="n">
        <f aca="false">IF($B$12=0,0,B18/$B$12)</f>
        <v>0.00859207791804957</v>
      </c>
    </row>
    <row r="19" customFormat="false" ht="15" hidden="false" customHeight="false" outlineLevel="0" collapsed="false">
      <c r="A19" s="11" t="s">
        <v>17</v>
      </c>
      <c r="B19" s="12" t="n">
        <f aca="false">B15+B16+B17+B18</f>
        <v>4157600</v>
      </c>
      <c r="C19" s="12" t="n">
        <f aca="false">C15+C16+C17+C18</f>
        <v>4084400</v>
      </c>
      <c r="D19" s="12" t="n">
        <f aca="false">B19-C19</f>
        <v>73200</v>
      </c>
      <c r="E19" s="13" t="n">
        <f aca="false">IF(C19=0,0,D19/C19)</f>
        <v>0.0179218489863872</v>
      </c>
      <c r="F19" s="13" t="n">
        <f aca="false">IF($B$12=0,0,B19/$B$12)</f>
        <v>0.429872721445041</v>
      </c>
    </row>
    <row r="20" customFormat="false" ht="15" hidden="false" customHeight="false" outlineLevel="0" collapsed="false">
      <c r="A20" s="14" t="s">
        <v>18</v>
      </c>
      <c r="B20" s="15" t="n">
        <f aca="false">B12-B19</f>
        <v>5514100</v>
      </c>
      <c r="C20" s="15" t="n">
        <f aca="false">C12-C19</f>
        <v>5734100</v>
      </c>
      <c r="D20" s="15" t="n">
        <f aca="false">B20-C20</f>
        <v>-220000</v>
      </c>
      <c r="E20" s="16" t="n">
        <f aca="false">IF(C20=0,0,D20/C20)</f>
        <v>-0.0383669625573325</v>
      </c>
      <c r="F20" s="16" t="n">
        <f aca="false">IF($B$12=0,0,B20/$B$12)</f>
        <v>0.570127278554959</v>
      </c>
    </row>
    <row r="22" customFormat="false" ht="15" hidden="false" customHeight="false" outlineLevel="0" collapsed="false">
      <c r="A22" s="5" t="s">
        <v>19</v>
      </c>
      <c r="B22" s="6"/>
      <c r="C22" s="6"/>
      <c r="D22" s="6"/>
      <c r="E22" s="6"/>
      <c r="F22" s="6"/>
    </row>
    <row r="23" customFormat="false" ht="15" hidden="false" customHeight="false" outlineLevel="0" collapsed="false">
      <c r="A23" s="7" t="s">
        <v>20</v>
      </c>
      <c r="B23" s="8" t="n">
        <f aca="false">'A&amp;G'!B24</f>
        <v>836600</v>
      </c>
      <c r="C23" s="8" t="n">
        <f aca="false">'A&amp;G'!C24</f>
        <v>823700</v>
      </c>
      <c r="D23" s="9" t="n">
        <f aca="false">B23-C23</f>
        <v>12900</v>
      </c>
      <c r="E23" s="10" t="n">
        <f aca="false">IF(C23=0,0,D23/C23)</f>
        <v>0.0156610416413743</v>
      </c>
      <c r="F23" s="10" t="n">
        <f aca="false">IF($B$12=0,0,B23/$B$12)</f>
        <v>0.0864997880413991</v>
      </c>
    </row>
    <row r="24" customFormat="false" ht="15" hidden="false" customHeight="false" outlineLevel="0" collapsed="false">
      <c r="A24" s="7" t="s">
        <v>21</v>
      </c>
      <c r="B24" s="8" t="n">
        <f aca="false">'IT Systems'!B17</f>
        <v>180600</v>
      </c>
      <c r="C24" s="8" t="n">
        <f aca="false">'IT Systems'!C17</f>
        <v>176600</v>
      </c>
      <c r="D24" s="9" t="n">
        <f aca="false">B24-C24</f>
        <v>4000</v>
      </c>
      <c r="E24" s="10" t="n">
        <f aca="false">IF(C24=0,0,D24/C24)</f>
        <v>0.0226500566251416</v>
      </c>
      <c r="F24" s="10" t="n">
        <f aca="false">IF($B$12=0,0,B24/$B$12)</f>
        <v>0.0186730357641366</v>
      </c>
    </row>
    <row r="25" customFormat="false" ht="15" hidden="false" customHeight="false" outlineLevel="0" collapsed="false">
      <c r="A25" s="7" t="s">
        <v>22</v>
      </c>
      <c r="B25" s="8" t="n">
        <f aca="false">'Sales &amp; Marketing'!B19</f>
        <v>422400</v>
      </c>
      <c r="C25" s="8" t="n">
        <f aca="false">'Sales &amp; Marketing'!C19</f>
        <v>448400</v>
      </c>
      <c r="D25" s="9" t="n">
        <f aca="false">B25-C25</f>
        <v>-26000</v>
      </c>
      <c r="E25" s="10" t="n">
        <f aca="false">IF(C25=0,0,D25/C25)</f>
        <v>-0.0579839429081178</v>
      </c>
      <c r="F25" s="10" t="n">
        <f aca="false">IF($B$12=0,0,B25/$B$12)</f>
        <v>0.0436738112224325</v>
      </c>
    </row>
    <row r="26" customFormat="false" ht="15" hidden="false" customHeight="false" outlineLevel="0" collapsed="false">
      <c r="A26" s="7" t="s">
        <v>23</v>
      </c>
      <c r="B26" s="8" t="n">
        <f aca="false">POM!B20</f>
        <v>281400</v>
      </c>
      <c r="C26" s="8" t="n">
        <f aca="false">POM!C20</f>
        <v>267000</v>
      </c>
      <c r="D26" s="9" t="n">
        <f aca="false">B26-C26</f>
        <v>14400</v>
      </c>
      <c r="E26" s="10" t="n">
        <f aca="false">IF(C26=0,0,D26/C26)</f>
        <v>0.0539325842696629</v>
      </c>
      <c r="F26" s="10" t="n">
        <f aca="false">IF($B$12=0,0,B26/$B$12)</f>
        <v>0.0290951952603989</v>
      </c>
    </row>
    <row r="27" customFormat="false" ht="15" hidden="false" customHeight="false" outlineLevel="0" collapsed="false">
      <c r="A27" s="7" t="s">
        <v>24</v>
      </c>
      <c r="B27" s="8" t="n">
        <f aca="false">Utilities!B13</f>
        <v>652500</v>
      </c>
      <c r="C27" s="8" t="n">
        <f aca="false">Utilities!C13</f>
        <v>622500</v>
      </c>
      <c r="D27" s="9" t="n">
        <f aca="false">B27-C27</f>
        <v>30000</v>
      </c>
      <c r="E27" s="10" t="n">
        <f aca="false">IF(C27=0,0,D27/C27)</f>
        <v>0.0481927710843374</v>
      </c>
      <c r="F27" s="10" t="n">
        <f aca="false">IF($B$12=0,0,B27/$B$12)</f>
        <v>0.0674648717391979</v>
      </c>
    </row>
    <row r="28" customFormat="false" ht="15" hidden="false" customHeight="false" outlineLevel="0" collapsed="false">
      <c r="A28" s="11" t="s">
        <v>25</v>
      </c>
      <c r="B28" s="12" t="n">
        <f aca="false">B23+B24+B25+B26+B27</f>
        <v>2373500</v>
      </c>
      <c r="C28" s="12" t="n">
        <f aca="false">C23+C24+C25+C26+C27</f>
        <v>2338200</v>
      </c>
      <c r="D28" s="12" t="n">
        <f aca="false">B28-C28</f>
        <v>35300</v>
      </c>
      <c r="E28" s="13" t="n">
        <f aca="false">IF(C28=0,0,D28/C28)</f>
        <v>0.0150970832264135</v>
      </c>
      <c r="F28" s="13" t="n">
        <f aca="false">IF($B$12=0,0,B28/$B$12)</f>
        <v>0.245406702027565</v>
      </c>
    </row>
    <row r="29" customFormat="false" ht="15" hidden="false" customHeight="false" outlineLevel="0" collapsed="false">
      <c r="A29" s="14" t="s">
        <v>26</v>
      </c>
      <c r="B29" s="15" t="n">
        <f aca="false">B20-B28</f>
        <v>3140600</v>
      </c>
      <c r="C29" s="15" t="n">
        <f aca="false">C20-C28</f>
        <v>3395900</v>
      </c>
      <c r="D29" s="15" t="n">
        <f aca="false">B29-C29</f>
        <v>-255300</v>
      </c>
      <c r="E29" s="16" t="n">
        <f aca="false">IF(C29=0,0,D29/C29)</f>
        <v>-0.0751788921935275</v>
      </c>
      <c r="F29" s="16" t="n">
        <f aca="false">IF($B$12=0,0,B29/$B$12)</f>
        <v>0.324720576527394</v>
      </c>
    </row>
    <row r="31" customFormat="false" ht="15" hidden="false" customHeight="false" outlineLevel="0" collapsed="false">
      <c r="A31" s="5" t="s">
        <v>27</v>
      </c>
      <c r="B31" s="6"/>
      <c r="C31" s="6"/>
      <c r="D31" s="6"/>
      <c r="E31" s="6"/>
      <c r="F31" s="6"/>
    </row>
    <row r="32" customFormat="false" ht="15" hidden="false" customHeight="false" outlineLevel="0" collapsed="false">
      <c r="A32" s="7" t="s">
        <v>28</v>
      </c>
      <c r="B32" s="8" t="n">
        <f aca="false">'Fees &amp; Non-Operating'!B13</f>
        <v>234617.5</v>
      </c>
      <c r="C32" s="8" t="n">
        <f aca="false">'Fees &amp; Non-Operating'!C13</f>
        <v>238125</v>
      </c>
      <c r="D32" s="9" t="n">
        <f aca="false">B32-C32</f>
        <v>-3507.5</v>
      </c>
      <c r="E32" s="10" t="n">
        <f aca="false">IF(C32=0,0,D32/C32)</f>
        <v>-0.0147296587926509</v>
      </c>
      <c r="F32" s="10" t="n">
        <f aca="false">IF($B$12=0,0,B32/$B$12)</f>
        <v>0.0242581448969674</v>
      </c>
    </row>
    <row r="33" customFormat="false" ht="15" hidden="false" customHeight="false" outlineLevel="0" collapsed="false">
      <c r="A33" s="7" t="s">
        <v>29</v>
      </c>
      <c r="B33" s="8" t="n">
        <f aca="false">'Fees &amp; Non-Operating'!B14</f>
        <v>202447.56</v>
      </c>
      <c r="C33" s="8" t="n">
        <f aca="false">'Fees &amp; Non-Operating'!C14</f>
        <v>222142</v>
      </c>
      <c r="D33" s="9" t="n">
        <f aca="false">B33-C33</f>
        <v>-19694.44</v>
      </c>
      <c r="E33" s="10" t="n">
        <f aca="false">IF(C33=0,0,D33/C33)</f>
        <v>-0.088656985171647</v>
      </c>
      <c r="F33" s="10" t="n">
        <f aca="false">IF($B$12=0,0,B33/$B$12)</f>
        <v>0.0209319519836223</v>
      </c>
    </row>
    <row r="34" customFormat="false" ht="15" hidden="false" customHeight="false" outlineLevel="0" collapsed="false">
      <c r="A34" s="7" t="s">
        <v>30</v>
      </c>
      <c r="B34" s="8" t="n">
        <f aca="false">'Fees &amp; Non-Operating'!B15</f>
        <v>118500</v>
      </c>
      <c r="C34" s="8" t="n">
        <f aca="false">'Fees &amp; Non-Operating'!C15</f>
        <v>118500</v>
      </c>
      <c r="D34" s="9" t="n">
        <f aca="false">B34-C34</f>
        <v>0</v>
      </c>
      <c r="E34" s="10" t="n">
        <f aca="false">IF(C34=0,0,D34/C34)</f>
        <v>0</v>
      </c>
      <c r="F34" s="10" t="n">
        <f aca="false">IF($B$12=0,0,B34/$B$12)</f>
        <v>0.012252241074475</v>
      </c>
    </row>
    <row r="35" customFormat="false" ht="15" hidden="false" customHeight="false" outlineLevel="0" collapsed="false">
      <c r="A35" s="11" t="s">
        <v>31</v>
      </c>
      <c r="B35" s="12" t="n">
        <f aca="false">SUM(B32:B34)</f>
        <v>555565.06</v>
      </c>
      <c r="C35" s="12" t="n">
        <f aca="false">SUM(C32:C34)</f>
        <v>578767</v>
      </c>
      <c r="D35" s="12" t="n">
        <f aca="false">B35-C35</f>
        <v>-23201.9399999999</v>
      </c>
      <c r="E35" s="13" t="n">
        <f aca="false">IF(C35=0,0,D35/C35)</f>
        <v>-0.0400885675928309</v>
      </c>
      <c r="F35" s="13" t="n">
        <f aca="false">IF($B$12=0,0,B35/$B$12)</f>
        <v>0.0574423379550648</v>
      </c>
    </row>
    <row r="36" customFormat="false" ht="15" hidden="false" customHeight="false" outlineLevel="0" collapsed="false">
      <c r="A36" s="14" t="s">
        <v>32</v>
      </c>
      <c r="B36" s="15" t="n">
        <f aca="false">B29-B35</f>
        <v>2585034.94</v>
      </c>
      <c r="C36" s="15" t="n">
        <f aca="false">C29-C35</f>
        <v>2817133</v>
      </c>
      <c r="D36" s="15" t="n">
        <f aca="false">B36-C36</f>
        <v>-232098.06</v>
      </c>
      <c r="E36" s="16" t="n">
        <f aca="false">IF(C36=0,0,D36/C36)</f>
        <v>-0.082388037767475</v>
      </c>
      <c r="F36" s="16" t="n">
        <f aca="false">IF($B$12=0,0,B36/$B$12)</f>
        <v>0.26727823857233</v>
      </c>
    </row>
    <row r="38" customFormat="false" ht="15" hidden="false" customHeight="false" outlineLevel="0" collapsed="false">
      <c r="A38" s="5" t="s">
        <v>33</v>
      </c>
      <c r="B38" s="6"/>
      <c r="C38" s="6"/>
      <c r="D38" s="6"/>
      <c r="E38" s="6"/>
      <c r="F38" s="6"/>
    </row>
    <row r="39" customFormat="false" ht="15" hidden="false" customHeight="false" outlineLevel="0" collapsed="false">
      <c r="A39" s="7" t="s">
        <v>34</v>
      </c>
      <c r="B39" s="8" t="n">
        <f aca="false">'Fees &amp; Non-Operating'!B23</f>
        <v>326200</v>
      </c>
      <c r="C39" s="8" t="n">
        <f aca="false">'Fees &amp; Non-Operating'!C23</f>
        <v>326200</v>
      </c>
      <c r="D39" s="9" t="n">
        <f aca="false">B39-C39</f>
        <v>0</v>
      </c>
      <c r="E39" s="10" t="n">
        <f aca="false">IF(C39=0,0,D39/C39)</f>
        <v>0</v>
      </c>
      <c r="F39" s="10" t="n">
        <f aca="false">IF($B$12=0,0,B39/$B$12)</f>
        <v>0.0337272661476266</v>
      </c>
    </row>
    <row r="40" customFormat="false" ht="15" hidden="false" customHeight="false" outlineLevel="0" collapsed="false">
      <c r="A40" s="14" t="s">
        <v>35</v>
      </c>
      <c r="B40" s="15" t="n">
        <f aca="false">B36-B39</f>
        <v>2258834.94</v>
      </c>
      <c r="C40" s="15" t="n">
        <f aca="false">C36-C39</f>
        <v>2490933</v>
      </c>
      <c r="D40" s="15" t="n">
        <f aca="false">B40-C40</f>
        <v>-232098.06</v>
      </c>
      <c r="E40" s="16" t="n">
        <f aca="false">IF(C40=0,0,D40/C40)</f>
        <v>-0.093177158919971</v>
      </c>
      <c r="F40" s="16" t="n">
        <f aca="false">IF($B$12=0,0,B40/$B$12)</f>
        <v>0.233550972424703</v>
      </c>
    </row>
    <row r="41" customFormat="false" ht="15" hidden="false" customHeight="false" outlineLevel="0" collapsed="false">
      <c r="A41" s="7" t="s">
        <v>36</v>
      </c>
      <c r="B41" s="8" t="n">
        <f aca="false">'Fees &amp; Non-Operating'!B26</f>
        <v>375388</v>
      </c>
      <c r="C41" s="8" t="n">
        <f aca="false">'Fees &amp; Non-Operating'!C26</f>
        <v>381000</v>
      </c>
      <c r="D41" s="9" t="n">
        <f aca="false">B41-C41</f>
        <v>-5612</v>
      </c>
      <c r="E41" s="10" t="n">
        <f aca="false">IF(C41=0,0,D41/C41)</f>
        <v>-0.0147296587926509</v>
      </c>
      <c r="F41" s="10" t="n">
        <f aca="false">IF($B$12=0,0,B41/$B$12)</f>
        <v>0.0388130318351479</v>
      </c>
    </row>
    <row r="42" customFormat="false" ht="15" hidden="false" customHeight="false" outlineLevel="0" collapsed="false">
      <c r="A42" s="14" t="s">
        <v>37</v>
      </c>
      <c r="B42" s="15" t="n">
        <f aca="false">B40-B41</f>
        <v>1883446.94</v>
      </c>
      <c r="C42" s="15" t="n">
        <f aca="false">C40-C41</f>
        <v>2109933</v>
      </c>
      <c r="D42" s="15" t="n">
        <f aca="false">B42-C42</f>
        <v>-226486.06</v>
      </c>
      <c r="E42" s="16" t="n">
        <f aca="false">IF(C42=0,0,D42/C42)</f>
        <v>-0.107342773443517</v>
      </c>
      <c r="F42" s="16" t="n">
        <f aca="false">IF($B$12=0,0,B42/$B$12)</f>
        <v>0.194737940589555</v>
      </c>
    </row>
    <row r="44" customFormat="false" ht="15" hidden="false" customHeight="false" outlineLevel="0" collapsed="false">
      <c r="A44" s="5" t="s">
        <v>38</v>
      </c>
      <c r="B44" s="6"/>
      <c r="C44" s="6"/>
      <c r="D44" s="6"/>
      <c r="E44" s="6"/>
      <c r="F44" s="6"/>
    </row>
    <row r="45" customFormat="false" ht="15" hidden="false" customHeight="false" outlineLevel="0" collapsed="false">
      <c r="A45" s="7" t="s">
        <v>39</v>
      </c>
      <c r="B45" s="8" t="n">
        <f aca="false">'Capital Projects'!B9</f>
        <v>1959800</v>
      </c>
      <c r="C45" s="8" t="n">
        <f aca="false">'Capital Projects'!C9</f>
        <v>2045000</v>
      </c>
      <c r="D45" s="9" t="n">
        <f aca="false">B45-C45</f>
        <v>-85200</v>
      </c>
      <c r="E45" s="10" t="n">
        <f aca="false">IF(C45=0,0,D45/C45)</f>
        <v>-0.0416625916870416</v>
      </c>
    </row>
    <row r="47" customFormat="false" ht="15" hidden="false" customHeight="false" outlineLevel="0" collapsed="false">
      <c r="A47" s="17" t="s">
        <v>40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8"/>
    <col collapsed="false" customWidth="true" hidden="false" outlineLevel="0" max="4" min="4" style="0" width="14"/>
  </cols>
  <sheetData>
    <row r="1" customFormat="false" ht="16.15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42</v>
      </c>
      <c r="B5" s="4" t="s">
        <v>43</v>
      </c>
      <c r="C5" s="4" t="s">
        <v>44</v>
      </c>
      <c r="D5" s="4" t="s">
        <v>45</v>
      </c>
    </row>
    <row r="6" customFormat="false" ht="15" hidden="false" customHeight="false" outlineLevel="0" collapsed="false">
      <c r="A6" s="7" t="s">
        <v>46</v>
      </c>
      <c r="B6" s="18" t="n">
        <v>230</v>
      </c>
      <c r="C6" s="18" t="n">
        <v>230</v>
      </c>
      <c r="D6" s="9" t="n">
        <f aca="false">B6-C6</f>
        <v>0</v>
      </c>
    </row>
    <row r="7" customFormat="false" ht="15" hidden="false" customHeight="false" outlineLevel="0" collapsed="false">
      <c r="A7" s="7" t="s">
        <v>47</v>
      </c>
      <c r="B7" s="18" t="n">
        <v>30</v>
      </c>
      <c r="C7" s="18" t="n">
        <v>30</v>
      </c>
      <c r="D7" s="9" t="n">
        <f aca="false">B7-C7</f>
        <v>0</v>
      </c>
    </row>
    <row r="8" customFormat="false" ht="15" hidden="false" customHeight="false" outlineLevel="0" collapsed="false">
      <c r="A8" s="7" t="s">
        <v>48</v>
      </c>
      <c r="B8" s="9" t="n">
        <f aca="false">B6*B7</f>
        <v>6900</v>
      </c>
      <c r="C8" s="9" t="n">
        <f aca="false">C6*C7</f>
        <v>6900</v>
      </c>
      <c r="D8" s="9" t="n">
        <f aca="false">B8-C8</f>
        <v>0</v>
      </c>
    </row>
    <row r="9" customFormat="false" ht="15" hidden="false" customHeight="false" outlineLevel="0" collapsed="false">
      <c r="A9" s="7" t="s">
        <v>49</v>
      </c>
      <c r="B9" s="18" t="n">
        <v>5366</v>
      </c>
      <c r="C9" s="18" t="n">
        <v>5400</v>
      </c>
      <c r="D9" s="9" t="n">
        <f aca="false">B9-C9</f>
        <v>-34</v>
      </c>
    </row>
    <row r="10" customFormat="false" ht="15" hidden="false" customHeight="false" outlineLevel="0" collapsed="false">
      <c r="A10" s="7" t="s">
        <v>50</v>
      </c>
      <c r="B10" s="18" t="n">
        <v>34</v>
      </c>
      <c r="C10" s="18" t="n">
        <v>30</v>
      </c>
      <c r="D10" s="9" t="n">
        <f aca="false">B10-C10</f>
        <v>4</v>
      </c>
    </row>
    <row r="11" customFormat="false" ht="15" hidden="false" customHeight="false" outlineLevel="0" collapsed="false">
      <c r="A11" s="7" t="s">
        <v>51</v>
      </c>
      <c r="B11" s="18" t="n">
        <v>12</v>
      </c>
      <c r="C11" s="18" t="n">
        <v>15</v>
      </c>
      <c r="D11" s="9" t="n">
        <f aca="false">B11-C11</f>
        <v>-3</v>
      </c>
    </row>
    <row r="12" customFormat="false" ht="15" hidden="false" customHeight="false" outlineLevel="0" collapsed="false">
      <c r="A12" s="7" t="s">
        <v>52</v>
      </c>
      <c r="B12" s="18" t="n">
        <v>8852</v>
      </c>
      <c r="C12" s="18" t="n">
        <v>8900</v>
      </c>
      <c r="D12" s="9" t="n">
        <f aca="false">B12-C12</f>
        <v>-48</v>
      </c>
    </row>
    <row r="13" customFormat="false" ht="15" hidden="false" customHeight="false" outlineLevel="0" collapsed="false">
      <c r="A13" s="7" t="s">
        <v>53</v>
      </c>
      <c r="B13" s="18" t="n">
        <v>312</v>
      </c>
      <c r="C13" s="18" t="n">
        <v>305</v>
      </c>
      <c r="D13" s="9" t="n">
        <f aca="false">B13-C13</f>
        <v>7</v>
      </c>
    </row>
    <row r="14" customFormat="false" ht="15" hidden="false" customHeight="false" outlineLevel="0" collapsed="false">
      <c r="A14" s="7" t="s">
        <v>54</v>
      </c>
      <c r="B14" s="18" t="n">
        <v>22</v>
      </c>
      <c r="C14" s="18" t="n">
        <v>17</v>
      </c>
      <c r="D14" s="9" t="n">
        <f aca="false">B14-C14</f>
        <v>5</v>
      </c>
    </row>
    <row r="15" customFormat="false" ht="15" hidden="false" customHeight="false" outlineLevel="0" collapsed="false">
      <c r="A15" s="7" t="s">
        <v>55</v>
      </c>
      <c r="B15" s="18" t="n">
        <v>9</v>
      </c>
      <c r="C15" s="18" t="n">
        <v>9</v>
      </c>
      <c r="D15" s="9" t="n">
        <f aca="false">B15-C15</f>
        <v>0</v>
      </c>
    </row>
    <row r="16" customFormat="false" ht="15" hidden="false" customHeight="false" outlineLevel="0" collapsed="false">
      <c r="A16" s="19" t="s">
        <v>56</v>
      </c>
      <c r="B16" s="10" t="n">
        <f aca="false">B9/B8</f>
        <v>0.77768115942029</v>
      </c>
      <c r="C16" s="10" t="n">
        <f aca="false">C9/C8</f>
        <v>0.782608695652174</v>
      </c>
      <c r="D16" s="10" t="n">
        <f aca="false">B16-C16</f>
        <v>-0.00492753623188413</v>
      </c>
    </row>
    <row r="17" customFormat="false" ht="15" hidden="false" customHeight="false" outlineLevel="0" collapsed="false">
      <c r="A17" s="19" t="s">
        <v>57</v>
      </c>
      <c r="B17" s="20" t="n">
        <f aca="false">Rooms!B12/B9</f>
        <v>1056.31755497577</v>
      </c>
      <c r="C17" s="20" t="n">
        <f aca="false">Rooms!C12/C9</f>
        <v>1064.25925925926</v>
      </c>
      <c r="D17" s="20" t="n">
        <f aca="false">B17-C17</f>
        <v>-7.94170428348593</v>
      </c>
    </row>
    <row r="18" customFormat="false" ht="15" hidden="false" customHeight="false" outlineLevel="0" collapsed="false">
      <c r="A18" s="19" t="s">
        <v>58</v>
      </c>
      <c r="B18" s="20" t="n">
        <f aca="false">Rooms!B12/B8</f>
        <v>821.478260869565</v>
      </c>
      <c r="C18" s="20" t="n">
        <f aca="false">Rooms!C12/C8</f>
        <v>832.898550724638</v>
      </c>
      <c r="D18" s="20" t="n">
        <f aca="false">B18-C18</f>
        <v>-11.4202898550724</v>
      </c>
    </row>
    <row r="19" customFormat="false" ht="15" hidden="false" customHeight="false" outlineLevel="0" collapsed="false">
      <c r="A19" s="19" t="s">
        <v>59</v>
      </c>
      <c r="B19" s="20" t="n">
        <f aca="false">Summary!B12/B8</f>
        <v>1401.69565217391</v>
      </c>
      <c r="C19" s="20" t="n">
        <f aca="false">Summary!C12/C8</f>
        <v>1422.97101449275</v>
      </c>
      <c r="D19" s="20" t="n">
        <f aca="false">B19-C19</f>
        <v>-21.2753623188405</v>
      </c>
    </row>
    <row r="20" customFormat="false" ht="15" hidden="false" customHeight="false" outlineLevel="0" collapsed="false">
      <c r="A20" s="19" t="s">
        <v>60</v>
      </c>
      <c r="B20" s="21" t="n">
        <f aca="false">B12/B9</f>
        <v>1.64964591874767</v>
      </c>
      <c r="C20" s="21" t="n">
        <f aca="false">C12/C9</f>
        <v>1.64814814814815</v>
      </c>
      <c r="D20" s="21" t="n">
        <f aca="false">B20-C20</f>
        <v>0.00149777059952227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61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15" hidden="false" customHeight="false" outlineLevel="0" collapsed="false">
      <c r="A6" s="5" t="s">
        <v>63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64</v>
      </c>
      <c r="B7" s="18" t="n">
        <v>4391900</v>
      </c>
      <c r="C7" s="18" t="n">
        <v>4520000</v>
      </c>
      <c r="D7" s="9" t="n">
        <f aca="false">B7-C7</f>
        <v>-128100</v>
      </c>
      <c r="E7" s="10" t="n">
        <f aca="false">IF(C7=0,0,D7/C7)</f>
        <v>-0.0283407079646018</v>
      </c>
    </row>
    <row r="8" customFormat="false" ht="15" hidden="false" customHeight="false" outlineLevel="0" collapsed="false">
      <c r="A8" s="7" t="s">
        <v>65</v>
      </c>
      <c r="B8" s="18" t="n">
        <v>1042600</v>
      </c>
      <c r="C8" s="18" t="n">
        <v>980000</v>
      </c>
      <c r="D8" s="9" t="n">
        <f aca="false">B8-C8</f>
        <v>62600</v>
      </c>
      <c r="E8" s="10" t="n">
        <f aca="false">IF(C8=0,0,D8/C8)</f>
        <v>0.0638775510204082</v>
      </c>
    </row>
    <row r="9" customFormat="false" ht="15" hidden="false" customHeight="false" outlineLevel="0" collapsed="false">
      <c r="A9" s="7" t="s">
        <v>66</v>
      </c>
      <c r="B9" s="18" t="n">
        <v>216600</v>
      </c>
      <c r="C9" s="18" t="n">
        <v>230000</v>
      </c>
      <c r="D9" s="9" t="n">
        <f aca="false">B9-C9</f>
        <v>-13400</v>
      </c>
      <c r="E9" s="10" t="n">
        <f aca="false">IF(C9=0,0,D9/C9)</f>
        <v>-0.0582608695652174</v>
      </c>
    </row>
    <row r="10" customFormat="false" ht="15" hidden="false" customHeight="false" outlineLevel="0" collapsed="false">
      <c r="A10" s="7" t="s">
        <v>67</v>
      </c>
      <c r="B10" s="18" t="n">
        <v>38400</v>
      </c>
      <c r="C10" s="18" t="n">
        <v>35000</v>
      </c>
      <c r="D10" s="9" t="n">
        <f aca="false">B10-C10</f>
        <v>3400</v>
      </c>
      <c r="E10" s="10" t="n">
        <f aca="false">IF(C10=0,0,D10/C10)</f>
        <v>0.0971428571428571</v>
      </c>
    </row>
    <row r="11" customFormat="false" ht="15" hidden="false" customHeight="false" outlineLevel="0" collapsed="false">
      <c r="A11" s="7" t="s">
        <v>68</v>
      </c>
      <c r="B11" s="18" t="n">
        <v>-21300</v>
      </c>
      <c r="C11" s="18" t="n">
        <v>-18000</v>
      </c>
      <c r="D11" s="9" t="n">
        <f aca="false">B11-C11</f>
        <v>-3300</v>
      </c>
      <c r="E11" s="10" t="n">
        <f aca="false">IF(C11=0,0,D11/C11)</f>
        <v>0.183333333333333</v>
      </c>
    </row>
    <row r="12" customFormat="false" ht="15" hidden="false" customHeight="false" outlineLevel="0" collapsed="false">
      <c r="A12" s="11" t="s">
        <v>69</v>
      </c>
      <c r="B12" s="12" t="n">
        <f aca="false">SUM(B7:B11)</f>
        <v>5668200</v>
      </c>
      <c r="C12" s="12" t="n">
        <f aca="false">SUM(C7:C11)</f>
        <v>5747000</v>
      </c>
      <c r="D12" s="12" t="n">
        <f aca="false">B12-C12</f>
        <v>-78800</v>
      </c>
      <c r="E12" s="13" t="n">
        <f aca="false">IF(C12=0,0,D12/C12)</f>
        <v>-0.0137115016530364</v>
      </c>
    </row>
    <row r="14" customFormat="false" ht="15" hidden="false" customHeight="false" outlineLevel="0" collapsed="false">
      <c r="A14" s="5" t="s">
        <v>70</v>
      </c>
      <c r="B14" s="6"/>
      <c r="C14" s="6"/>
      <c r="D14" s="6"/>
      <c r="E14" s="6"/>
    </row>
    <row r="15" customFormat="false" ht="15" hidden="false" customHeight="false" outlineLevel="0" collapsed="false">
      <c r="A15" s="7" t="s">
        <v>71</v>
      </c>
      <c r="B15" s="18" t="n">
        <v>486300</v>
      </c>
      <c r="C15" s="18" t="n">
        <v>472000</v>
      </c>
      <c r="D15" s="9" t="n">
        <f aca="false">B15-C15</f>
        <v>14300</v>
      </c>
      <c r="E15" s="10" t="n">
        <f aca="false">IF(C15=0,0,D15/C15)</f>
        <v>0.0302966101694915</v>
      </c>
    </row>
    <row r="16" customFormat="false" ht="15" hidden="false" customHeight="false" outlineLevel="0" collapsed="false">
      <c r="A16" s="7" t="s">
        <v>72</v>
      </c>
      <c r="B16" s="18" t="n">
        <v>171900</v>
      </c>
      <c r="C16" s="18" t="n">
        <v>165000</v>
      </c>
      <c r="D16" s="9" t="n">
        <f aca="false">B16-C16</f>
        <v>6900</v>
      </c>
      <c r="E16" s="10" t="n">
        <f aca="false">IF(C16=0,0,D16/C16)</f>
        <v>0.0418181818181818</v>
      </c>
    </row>
    <row r="17" customFormat="false" ht="15" hidden="false" customHeight="false" outlineLevel="0" collapsed="false">
      <c r="A17" s="11" t="s">
        <v>73</v>
      </c>
      <c r="B17" s="12" t="n">
        <f aca="false">SUM(B15:B16)</f>
        <v>658200</v>
      </c>
      <c r="C17" s="12" t="n">
        <f aca="false">SUM(C15:C16)</f>
        <v>637000</v>
      </c>
      <c r="D17" s="12" t="n">
        <f aca="false">B17-C17</f>
        <v>21200</v>
      </c>
      <c r="E17" s="13" t="n">
        <f aca="false">IF(C17=0,0,D17/C17)</f>
        <v>0.0332810047095761</v>
      </c>
    </row>
    <row r="19" customFormat="false" ht="15" hidden="false" customHeight="false" outlineLevel="0" collapsed="false">
      <c r="A19" s="5" t="s">
        <v>74</v>
      </c>
      <c r="B19" s="6"/>
      <c r="C19" s="6"/>
      <c r="D19" s="6"/>
      <c r="E19" s="6"/>
    </row>
    <row r="20" customFormat="false" ht="15" hidden="false" customHeight="false" outlineLevel="0" collapsed="false">
      <c r="A20" s="7" t="s">
        <v>75</v>
      </c>
      <c r="B20" s="18" t="n">
        <v>127800</v>
      </c>
      <c r="C20" s="18" t="n">
        <v>131000</v>
      </c>
      <c r="D20" s="9" t="n">
        <f aca="false">B20-C20</f>
        <v>-3200</v>
      </c>
      <c r="E20" s="10" t="n">
        <f aca="false">IF(C20=0,0,D20/C20)</f>
        <v>-0.0244274809160305</v>
      </c>
    </row>
    <row r="21" customFormat="false" ht="15" hidden="false" customHeight="false" outlineLevel="0" collapsed="false">
      <c r="A21" s="7" t="s">
        <v>76</v>
      </c>
      <c r="B21" s="18" t="n">
        <v>412600</v>
      </c>
      <c r="C21" s="18" t="n">
        <v>398000</v>
      </c>
      <c r="D21" s="9" t="n">
        <f aca="false">B21-C21</f>
        <v>14600</v>
      </c>
      <c r="E21" s="10" t="n">
        <f aca="false">IF(C21=0,0,D21/C21)</f>
        <v>0.0366834170854271</v>
      </c>
    </row>
    <row r="22" customFormat="false" ht="15" hidden="false" customHeight="false" outlineLevel="0" collapsed="false">
      <c r="A22" s="7" t="s">
        <v>77</v>
      </c>
      <c r="B22" s="18" t="n">
        <v>118200</v>
      </c>
      <c r="C22" s="18" t="n">
        <v>121000</v>
      </c>
      <c r="D22" s="9" t="n">
        <f aca="false">B22-C22</f>
        <v>-2800</v>
      </c>
      <c r="E22" s="10" t="n">
        <f aca="false">IF(C22=0,0,D22/C22)</f>
        <v>-0.0231404958677686</v>
      </c>
    </row>
    <row r="23" customFormat="false" ht="15" hidden="false" customHeight="false" outlineLevel="0" collapsed="false">
      <c r="A23" s="7" t="s">
        <v>78</v>
      </c>
      <c r="B23" s="18" t="n">
        <v>96400</v>
      </c>
      <c r="C23" s="18" t="n">
        <v>92000</v>
      </c>
      <c r="D23" s="9" t="n">
        <f aca="false">B23-C23</f>
        <v>4400</v>
      </c>
      <c r="E23" s="10" t="n">
        <f aca="false">IF(C23=0,0,D23/C23)</f>
        <v>0.0478260869565217</v>
      </c>
    </row>
    <row r="24" customFormat="false" ht="15" hidden="false" customHeight="false" outlineLevel="0" collapsed="false">
      <c r="A24" s="7" t="s">
        <v>79</v>
      </c>
      <c r="B24" s="18" t="n">
        <v>88700</v>
      </c>
      <c r="C24" s="18" t="n">
        <v>86000</v>
      </c>
      <c r="D24" s="9" t="n">
        <f aca="false">B24-C24</f>
        <v>2700</v>
      </c>
      <c r="E24" s="10" t="n">
        <f aca="false">IF(C24=0,0,D24/C24)</f>
        <v>0.0313953488372093</v>
      </c>
    </row>
    <row r="25" customFormat="false" ht="15" hidden="false" customHeight="false" outlineLevel="0" collapsed="false">
      <c r="A25" s="7" t="s">
        <v>80</v>
      </c>
      <c r="B25" s="18" t="n">
        <v>21900</v>
      </c>
      <c r="C25" s="18" t="n">
        <v>21000</v>
      </c>
      <c r="D25" s="9" t="n">
        <f aca="false">B25-C25</f>
        <v>900</v>
      </c>
      <c r="E25" s="10" t="n">
        <f aca="false">IF(C25=0,0,D25/C25)</f>
        <v>0.0428571428571429</v>
      </c>
    </row>
    <row r="26" customFormat="false" ht="15" hidden="false" customHeight="false" outlineLevel="0" collapsed="false">
      <c r="A26" s="7" t="s">
        <v>81</v>
      </c>
      <c r="B26" s="18" t="n">
        <v>18300</v>
      </c>
      <c r="C26" s="18" t="n">
        <v>17000</v>
      </c>
      <c r="D26" s="9" t="n">
        <f aca="false">B26-C26</f>
        <v>1300</v>
      </c>
      <c r="E26" s="10" t="n">
        <f aca="false">IF(C26=0,0,D26/C26)</f>
        <v>0.0764705882352941</v>
      </c>
    </row>
    <row r="27" customFormat="false" ht="15" hidden="false" customHeight="false" outlineLevel="0" collapsed="false">
      <c r="A27" s="7" t="s">
        <v>82</v>
      </c>
      <c r="B27" s="18" t="n">
        <v>9800</v>
      </c>
      <c r="C27" s="18" t="n">
        <v>10000</v>
      </c>
      <c r="D27" s="9" t="n">
        <f aca="false">B27-C27</f>
        <v>-200</v>
      </c>
      <c r="E27" s="10" t="n">
        <f aca="false">IF(C27=0,0,D27/C27)</f>
        <v>-0.02</v>
      </c>
    </row>
    <row r="28" customFormat="false" ht="15" hidden="false" customHeight="false" outlineLevel="0" collapsed="false">
      <c r="A28" s="7" t="s">
        <v>83</v>
      </c>
      <c r="B28" s="18" t="n">
        <v>24600</v>
      </c>
      <c r="C28" s="18" t="n">
        <v>25000</v>
      </c>
      <c r="D28" s="9" t="n">
        <f aca="false">B28-C28</f>
        <v>-400</v>
      </c>
      <c r="E28" s="10" t="n">
        <f aca="false">IF(C28=0,0,D28/C28)</f>
        <v>-0.016</v>
      </c>
    </row>
    <row r="29" customFormat="false" ht="15" hidden="false" customHeight="false" outlineLevel="0" collapsed="false">
      <c r="A29" s="11" t="s">
        <v>84</v>
      </c>
      <c r="B29" s="12" t="n">
        <f aca="false">SUM(B20:B28)</f>
        <v>918300</v>
      </c>
      <c r="C29" s="12" t="n">
        <f aca="false">SUM(C20:C28)</f>
        <v>901000</v>
      </c>
      <c r="D29" s="12" t="n">
        <f aca="false">B29-C29</f>
        <v>17300</v>
      </c>
      <c r="E29" s="13" t="n">
        <f aca="false">IF(C29=0,0,D29/C29)</f>
        <v>0.0192008879023307</v>
      </c>
    </row>
    <row r="31" customFormat="false" ht="15" hidden="false" customHeight="false" outlineLevel="0" collapsed="false">
      <c r="A31" s="11" t="s">
        <v>85</v>
      </c>
      <c r="B31" s="12" t="n">
        <f aca="false">B17+B29</f>
        <v>1576500</v>
      </c>
      <c r="C31" s="12" t="n">
        <f aca="false">C17+C29</f>
        <v>1538000</v>
      </c>
      <c r="D31" s="12" t="n">
        <f aca="false">B31-C31</f>
        <v>38500</v>
      </c>
      <c r="E31" s="13" t="n">
        <f aca="false">IF(C31=0,0,D31/C31)</f>
        <v>0.0250325097529259</v>
      </c>
    </row>
    <row r="32" customFormat="false" ht="15" hidden="false" customHeight="false" outlineLevel="0" collapsed="false">
      <c r="A32" s="14" t="s">
        <v>86</v>
      </c>
      <c r="B32" s="15" t="n">
        <f aca="false">B12-B31</f>
        <v>4091700</v>
      </c>
      <c r="C32" s="15" t="n">
        <f aca="false">C12-C31</f>
        <v>4209000</v>
      </c>
      <c r="D32" s="15" t="n">
        <f aca="false">B32-C32</f>
        <v>-117300</v>
      </c>
      <c r="E32" s="16" t="n">
        <f aca="false">IF(B12=0,0,B32/B12)</f>
        <v>0.721869376521647</v>
      </c>
    </row>
    <row r="33" customFormat="false" ht="15" hidden="false" customHeight="false" outlineLevel="0" collapsed="false">
      <c r="E33" s="17" t="s">
        <v>87</v>
      </c>
    </row>
    <row r="35" customFormat="false" ht="15" hidden="false" customHeight="false" outlineLevel="0" collapsed="false">
      <c r="A35" s="17" t="s">
        <v>88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89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15" hidden="false" customHeight="false" outlineLevel="0" collapsed="false">
      <c r="A6" s="5" t="s">
        <v>63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90</v>
      </c>
      <c r="B7" s="18" t="n">
        <v>1486200</v>
      </c>
      <c r="C7" s="18" t="n">
        <v>1520000</v>
      </c>
      <c r="D7" s="9" t="n">
        <f aca="false">B7-C7</f>
        <v>-33800</v>
      </c>
      <c r="E7" s="10" t="n">
        <f aca="false">IF(C7=0,0,D7/C7)</f>
        <v>-0.0222368421052632</v>
      </c>
    </row>
    <row r="8" customFormat="false" ht="15" hidden="false" customHeight="false" outlineLevel="0" collapsed="false">
      <c r="A8" s="7" t="s">
        <v>91</v>
      </c>
      <c r="B8" s="18" t="n">
        <v>214800</v>
      </c>
      <c r="C8" s="18" t="n">
        <v>205000</v>
      </c>
      <c r="D8" s="9" t="n">
        <f aca="false">B8-C8</f>
        <v>9800</v>
      </c>
      <c r="E8" s="10" t="n">
        <f aca="false">IF(C8=0,0,D8/C8)</f>
        <v>0.0478048780487805</v>
      </c>
    </row>
    <row r="9" customFormat="false" ht="15" hidden="false" customHeight="false" outlineLevel="0" collapsed="false">
      <c r="A9" s="7" t="s">
        <v>92</v>
      </c>
      <c r="B9" s="18" t="n">
        <v>712400</v>
      </c>
      <c r="C9" s="18" t="n">
        <v>760000</v>
      </c>
      <c r="D9" s="9" t="n">
        <f aca="false">B9-C9</f>
        <v>-47600</v>
      </c>
      <c r="E9" s="10" t="n">
        <f aca="false">IF(C9=0,0,D9/C9)</f>
        <v>-0.0626315789473684</v>
      </c>
    </row>
    <row r="10" customFormat="false" ht="15" hidden="false" customHeight="false" outlineLevel="0" collapsed="false">
      <c r="A10" s="7" t="s">
        <v>93</v>
      </c>
      <c r="B10" s="18" t="n">
        <v>418600</v>
      </c>
      <c r="C10" s="18" t="n">
        <v>395000</v>
      </c>
      <c r="D10" s="9" t="n">
        <f aca="false">B10-C10</f>
        <v>23600</v>
      </c>
      <c r="E10" s="10" t="n">
        <f aca="false">IF(C10=0,0,D10/C10)</f>
        <v>0.059746835443038</v>
      </c>
    </row>
    <row r="11" customFormat="false" ht="15" hidden="false" customHeight="false" outlineLevel="0" collapsed="false">
      <c r="A11" s="7" t="s">
        <v>94</v>
      </c>
      <c r="B11" s="18" t="n">
        <v>96300</v>
      </c>
      <c r="C11" s="18" t="n">
        <v>110000</v>
      </c>
      <c r="D11" s="9" t="n">
        <f aca="false">B11-C11</f>
        <v>-13700</v>
      </c>
      <c r="E11" s="10" t="n">
        <f aca="false">IF(C11=0,0,D11/C11)</f>
        <v>-0.124545454545455</v>
      </c>
    </row>
    <row r="12" customFormat="false" ht="15" hidden="false" customHeight="false" outlineLevel="0" collapsed="false">
      <c r="A12" s="7" t="s">
        <v>95</v>
      </c>
      <c r="B12" s="18" t="n">
        <v>41200</v>
      </c>
      <c r="C12" s="18" t="n">
        <v>45000</v>
      </c>
      <c r="D12" s="9" t="n">
        <f aca="false">B12-C12</f>
        <v>-3800</v>
      </c>
      <c r="E12" s="10" t="n">
        <f aca="false">IF(C12=0,0,D12/C12)</f>
        <v>-0.0844444444444445</v>
      </c>
    </row>
    <row r="13" customFormat="false" ht="15" hidden="false" customHeight="false" outlineLevel="0" collapsed="false">
      <c r="A13" s="7" t="s">
        <v>96</v>
      </c>
      <c r="B13" s="18" t="n">
        <v>287000</v>
      </c>
      <c r="C13" s="18" t="n">
        <v>293500</v>
      </c>
      <c r="D13" s="9" t="n">
        <f aca="false">B13-C13</f>
        <v>-6500</v>
      </c>
      <c r="E13" s="10" t="n">
        <f aca="false">IF(C13=0,0,D13/C13)</f>
        <v>-0.0221465076660988</v>
      </c>
    </row>
    <row r="14" customFormat="false" ht="15" hidden="false" customHeight="false" outlineLevel="0" collapsed="false">
      <c r="A14" s="11" t="s">
        <v>69</v>
      </c>
      <c r="B14" s="12" t="n">
        <f aca="false">SUM(B7:B13)</f>
        <v>3256500</v>
      </c>
      <c r="C14" s="12" t="n">
        <f aca="false">SUM(C7:C13)</f>
        <v>3328500</v>
      </c>
      <c r="D14" s="12" t="n">
        <f aca="false">B14-C14</f>
        <v>-72000</v>
      </c>
      <c r="E14" s="13" t="n">
        <f aca="false">IF(C14=0,0,D14/C14)</f>
        <v>-0.0216313654799459</v>
      </c>
    </row>
    <row r="16" customFormat="false" ht="15" hidden="false" customHeight="false" outlineLevel="0" collapsed="false">
      <c r="A16" s="5" t="s">
        <v>97</v>
      </c>
      <c r="B16" s="6"/>
      <c r="C16" s="6"/>
      <c r="D16" s="6"/>
      <c r="E16" s="6"/>
    </row>
    <row r="17" customFormat="false" ht="15" hidden="false" customHeight="false" outlineLevel="0" collapsed="false">
      <c r="A17" s="7" t="s">
        <v>98</v>
      </c>
      <c r="B17" s="18" t="n">
        <v>791200</v>
      </c>
      <c r="C17" s="18" t="n">
        <v>801000</v>
      </c>
      <c r="D17" s="9" t="n">
        <f aca="false">B17-C17</f>
        <v>-9800</v>
      </c>
      <c r="E17" s="10" t="n">
        <f aca="false">IF(C17=0,0,D17/C17)</f>
        <v>-0.0122347066167291</v>
      </c>
    </row>
    <row r="18" customFormat="false" ht="15" hidden="false" customHeight="false" outlineLevel="0" collapsed="false">
      <c r="A18" s="7" t="s">
        <v>99</v>
      </c>
      <c r="B18" s="18" t="n">
        <v>92100</v>
      </c>
      <c r="C18" s="18" t="n">
        <v>87000</v>
      </c>
      <c r="D18" s="9" t="n">
        <f aca="false">B18-C18</f>
        <v>5100</v>
      </c>
      <c r="E18" s="10" t="n">
        <f aca="false">IF(C18=0,0,D18/C18)</f>
        <v>0.0586206896551724</v>
      </c>
    </row>
    <row r="19" customFormat="false" ht="15" hidden="false" customHeight="false" outlineLevel="0" collapsed="false">
      <c r="A19" s="7" t="s">
        <v>100</v>
      </c>
      <c r="B19" s="18" t="n">
        <v>-38400</v>
      </c>
      <c r="C19" s="18" t="n">
        <v>-37000</v>
      </c>
      <c r="D19" s="9" t="n">
        <f aca="false">B19-C19</f>
        <v>-1400</v>
      </c>
      <c r="E19" s="10" t="n">
        <f aca="false">IF(C19=0,0,D19/C19)</f>
        <v>0.0378378378378378</v>
      </c>
    </row>
    <row r="20" customFormat="false" ht="15" hidden="false" customHeight="false" outlineLevel="0" collapsed="false">
      <c r="A20" s="11" t="s">
        <v>101</v>
      </c>
      <c r="B20" s="12" t="n">
        <f aca="false">SUM(B17:B19)</f>
        <v>844900</v>
      </c>
      <c r="C20" s="12" t="n">
        <f aca="false">SUM(C17:C19)</f>
        <v>851000</v>
      </c>
      <c r="D20" s="12" t="n">
        <f aca="false">B20-C20</f>
        <v>-6100</v>
      </c>
      <c r="E20" s="13" t="n">
        <f aca="false">IF(C20=0,0,D20/C20)</f>
        <v>-0.00716803760282021</v>
      </c>
    </row>
    <row r="22" customFormat="false" ht="15" hidden="false" customHeight="false" outlineLevel="0" collapsed="false">
      <c r="A22" s="5" t="s">
        <v>70</v>
      </c>
      <c r="B22" s="6"/>
      <c r="C22" s="6"/>
      <c r="D22" s="6"/>
      <c r="E22" s="6"/>
    </row>
    <row r="23" customFormat="false" ht="15" hidden="false" customHeight="false" outlineLevel="0" collapsed="false">
      <c r="A23" s="7" t="s">
        <v>71</v>
      </c>
      <c r="B23" s="18" t="n">
        <v>612800</v>
      </c>
      <c r="C23" s="18" t="n">
        <v>598000</v>
      </c>
      <c r="D23" s="9" t="n">
        <f aca="false">B23-C23</f>
        <v>14800</v>
      </c>
      <c r="E23" s="10" t="n">
        <f aca="false">IF(C23=0,0,D23/C23)</f>
        <v>0.0247491638795987</v>
      </c>
    </row>
    <row r="24" customFormat="false" ht="15" hidden="false" customHeight="false" outlineLevel="0" collapsed="false">
      <c r="A24" s="7" t="s">
        <v>72</v>
      </c>
      <c r="B24" s="18" t="n">
        <v>214500</v>
      </c>
      <c r="C24" s="18" t="n">
        <v>209000</v>
      </c>
      <c r="D24" s="9" t="n">
        <f aca="false">B24-C24</f>
        <v>5500</v>
      </c>
      <c r="E24" s="10" t="n">
        <f aca="false">IF(C24=0,0,D24/C24)</f>
        <v>0.0263157894736842</v>
      </c>
    </row>
    <row r="25" customFormat="false" ht="15" hidden="false" customHeight="false" outlineLevel="0" collapsed="false">
      <c r="A25" s="7" t="s">
        <v>102</v>
      </c>
      <c r="B25" s="18" t="n">
        <v>94600</v>
      </c>
      <c r="C25" s="18" t="n">
        <v>72000</v>
      </c>
      <c r="D25" s="9" t="n">
        <f aca="false">B25-C25</f>
        <v>22600</v>
      </c>
      <c r="E25" s="10" t="n">
        <f aca="false">IF(C25=0,0,D25/C25)</f>
        <v>0.313888888888889</v>
      </c>
    </row>
    <row r="26" customFormat="false" ht="15" hidden="false" customHeight="false" outlineLevel="0" collapsed="false">
      <c r="A26" s="7" t="s">
        <v>103</v>
      </c>
      <c r="B26" s="18" t="n">
        <v>287000</v>
      </c>
      <c r="C26" s="18" t="n">
        <v>293500</v>
      </c>
      <c r="D26" s="9" t="n">
        <f aca="false">B26-C26</f>
        <v>-6500</v>
      </c>
      <c r="E26" s="10" t="n">
        <f aca="false">IF(C26=0,0,D26/C26)</f>
        <v>-0.0221465076660988</v>
      </c>
    </row>
    <row r="27" customFormat="false" ht="15" hidden="false" customHeight="false" outlineLevel="0" collapsed="false">
      <c r="A27" s="11" t="s">
        <v>73</v>
      </c>
      <c r="B27" s="12" t="n">
        <f aca="false">SUM(B23:B26)</f>
        <v>1208900</v>
      </c>
      <c r="C27" s="12" t="n">
        <f aca="false">SUM(C23:C26)</f>
        <v>1172500</v>
      </c>
      <c r="D27" s="12" t="n">
        <f aca="false">B27-C27</f>
        <v>36400</v>
      </c>
      <c r="E27" s="13" t="n">
        <f aca="false">IF(C27=0,0,D27/C27)</f>
        <v>0.031044776119403</v>
      </c>
    </row>
    <row r="29" customFormat="false" ht="15" hidden="false" customHeight="false" outlineLevel="0" collapsed="false">
      <c r="A29" s="5" t="s">
        <v>74</v>
      </c>
      <c r="B29" s="6"/>
      <c r="C29" s="6"/>
      <c r="D29" s="6"/>
      <c r="E29" s="6"/>
    </row>
    <row r="30" customFormat="false" ht="15" hidden="false" customHeight="false" outlineLevel="0" collapsed="false">
      <c r="A30" s="7" t="s">
        <v>104</v>
      </c>
      <c r="B30" s="18" t="n">
        <v>38200</v>
      </c>
      <c r="C30" s="18" t="n">
        <v>36000</v>
      </c>
      <c r="D30" s="9" t="n">
        <f aca="false">B30-C30</f>
        <v>2200</v>
      </c>
      <c r="E30" s="10" t="n">
        <f aca="false">IF(C30=0,0,D30/C30)</f>
        <v>0.0611111111111111</v>
      </c>
    </row>
    <row r="31" customFormat="false" ht="15" hidden="false" customHeight="false" outlineLevel="0" collapsed="false">
      <c r="A31" s="7" t="s">
        <v>105</v>
      </c>
      <c r="B31" s="18" t="n">
        <v>26400</v>
      </c>
      <c r="C31" s="18" t="n">
        <v>25000</v>
      </c>
      <c r="D31" s="9" t="n">
        <f aca="false">B31-C31</f>
        <v>1400</v>
      </c>
      <c r="E31" s="10" t="n">
        <f aca="false">IF(C31=0,0,D31/C31)</f>
        <v>0.056</v>
      </c>
    </row>
    <row r="32" customFormat="false" ht="15" hidden="false" customHeight="false" outlineLevel="0" collapsed="false">
      <c r="A32" s="7" t="s">
        <v>106</v>
      </c>
      <c r="B32" s="18" t="n">
        <v>31700</v>
      </c>
      <c r="C32" s="18" t="n">
        <v>30000</v>
      </c>
      <c r="D32" s="9" t="n">
        <f aca="false">B32-C32</f>
        <v>1700</v>
      </c>
      <c r="E32" s="10" t="n">
        <f aca="false">IF(C32=0,0,D32/C32)</f>
        <v>0.0566666666666667</v>
      </c>
    </row>
    <row r="33" customFormat="false" ht="15" hidden="false" customHeight="false" outlineLevel="0" collapsed="false">
      <c r="A33" s="7" t="s">
        <v>107</v>
      </c>
      <c r="B33" s="18" t="n">
        <v>42000</v>
      </c>
      <c r="C33" s="18" t="n">
        <v>45000</v>
      </c>
      <c r="D33" s="9" t="n">
        <f aca="false">B33-C33</f>
        <v>-3000</v>
      </c>
      <c r="E33" s="10" t="n">
        <f aca="false">IF(C33=0,0,D33/C33)</f>
        <v>-0.0666666666666667</v>
      </c>
    </row>
    <row r="34" customFormat="false" ht="15" hidden="false" customHeight="false" outlineLevel="0" collapsed="false">
      <c r="A34" s="7" t="s">
        <v>108</v>
      </c>
      <c r="B34" s="18" t="n">
        <v>18900</v>
      </c>
      <c r="C34" s="18" t="n">
        <v>18000</v>
      </c>
      <c r="D34" s="9" t="n">
        <f aca="false">B34-C34</f>
        <v>900</v>
      </c>
      <c r="E34" s="10" t="n">
        <f aca="false">IF(C34=0,0,D34/C34)</f>
        <v>0.05</v>
      </c>
    </row>
    <row r="35" customFormat="false" ht="15" hidden="false" customHeight="false" outlineLevel="0" collapsed="false">
      <c r="A35" s="7" t="s">
        <v>109</v>
      </c>
      <c r="B35" s="18" t="n">
        <v>7600</v>
      </c>
      <c r="C35" s="18" t="n">
        <v>7600</v>
      </c>
      <c r="D35" s="9" t="n">
        <f aca="false">B35-C35</f>
        <v>0</v>
      </c>
      <c r="E35" s="10" t="n">
        <f aca="false">IF(C35=0,0,D35/C35)</f>
        <v>0</v>
      </c>
    </row>
    <row r="36" customFormat="false" ht="15" hidden="false" customHeight="false" outlineLevel="0" collapsed="false">
      <c r="A36" s="7" t="s">
        <v>83</v>
      </c>
      <c r="B36" s="18" t="n">
        <v>49300</v>
      </c>
      <c r="C36" s="18" t="n">
        <v>47000</v>
      </c>
      <c r="D36" s="9" t="n">
        <f aca="false">B36-C36</f>
        <v>2300</v>
      </c>
      <c r="E36" s="10" t="n">
        <f aca="false">IF(C36=0,0,D36/C36)</f>
        <v>0.048936170212766</v>
      </c>
    </row>
    <row r="37" customFormat="false" ht="15" hidden="false" customHeight="false" outlineLevel="0" collapsed="false">
      <c r="A37" s="11" t="s">
        <v>84</v>
      </c>
      <c r="B37" s="12" t="n">
        <f aca="false">SUM(B30:B36)</f>
        <v>214100</v>
      </c>
      <c r="C37" s="12" t="n">
        <f aca="false">SUM(C30:C36)</f>
        <v>208600</v>
      </c>
      <c r="D37" s="12" t="n">
        <f aca="false">B37-C37</f>
        <v>5500</v>
      </c>
      <c r="E37" s="13" t="n">
        <f aca="false">IF(C37=0,0,D37/C37)</f>
        <v>0.026366251198466</v>
      </c>
    </row>
    <row r="39" customFormat="false" ht="15" hidden="false" customHeight="false" outlineLevel="0" collapsed="false">
      <c r="A39" s="11" t="s">
        <v>85</v>
      </c>
      <c r="B39" s="12" t="n">
        <f aca="false">B20+B27+B37</f>
        <v>2267900</v>
      </c>
      <c r="C39" s="12" t="n">
        <f aca="false">C20+C27+C37</f>
        <v>2232100</v>
      </c>
      <c r="D39" s="12" t="n">
        <f aca="false">B39-C39</f>
        <v>35800</v>
      </c>
      <c r="E39" s="13" t="n">
        <f aca="false">IF(C39=0,0,D39/C39)</f>
        <v>0.0160387079431925</v>
      </c>
    </row>
    <row r="40" customFormat="false" ht="15" hidden="false" customHeight="false" outlineLevel="0" collapsed="false">
      <c r="A40" s="14" t="s">
        <v>86</v>
      </c>
      <c r="B40" s="15" t="n">
        <f aca="false">B14-B39</f>
        <v>988600</v>
      </c>
      <c r="C40" s="15" t="n">
        <f aca="false">C14-C39</f>
        <v>1096400</v>
      </c>
      <c r="D40" s="15" t="n">
        <f aca="false">B40-C40</f>
        <v>-107800</v>
      </c>
      <c r="E40" s="16" t="n">
        <f aca="false">IF(B14=0,0,B40/B14)</f>
        <v>0.303577460463688</v>
      </c>
    </row>
    <row r="41" customFormat="false" ht="15" hidden="false" customHeight="false" outlineLevel="0" collapsed="false">
      <c r="E41" s="17" t="s">
        <v>87</v>
      </c>
    </row>
    <row r="43" customFormat="false" ht="15" hidden="false" customHeight="false" outlineLevel="0" collapsed="false">
      <c r="A43" s="17" t="s">
        <v>88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110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15" hidden="false" customHeight="false" outlineLevel="0" collapsed="false">
      <c r="A6" s="5" t="s">
        <v>63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111</v>
      </c>
      <c r="B7" s="18" t="n">
        <v>318400</v>
      </c>
      <c r="C7" s="18" t="n">
        <v>335000</v>
      </c>
      <c r="D7" s="9" t="n">
        <f aca="false">B7-C7</f>
        <v>-16600</v>
      </c>
      <c r="E7" s="10" t="n">
        <f aca="false">IF(C7=0,0,D7/C7)</f>
        <v>-0.0495522388059702</v>
      </c>
    </row>
    <row r="8" customFormat="false" ht="15" hidden="false" customHeight="false" outlineLevel="0" collapsed="false">
      <c r="A8" s="7" t="s">
        <v>112</v>
      </c>
      <c r="B8" s="18" t="n">
        <v>46900</v>
      </c>
      <c r="C8" s="18" t="n">
        <v>50000</v>
      </c>
      <c r="D8" s="9" t="n">
        <f aca="false">B8-C8</f>
        <v>-3100</v>
      </c>
      <c r="E8" s="10" t="n">
        <f aca="false">IF(C8=0,0,D8/C8)</f>
        <v>-0.062</v>
      </c>
    </row>
    <row r="9" customFormat="false" ht="15" hidden="false" customHeight="false" outlineLevel="0" collapsed="false">
      <c r="A9" s="7" t="s">
        <v>113</v>
      </c>
      <c r="B9" s="18" t="n">
        <v>88500</v>
      </c>
      <c r="C9" s="18" t="n">
        <v>85000</v>
      </c>
      <c r="D9" s="9" t="n">
        <f aca="false">B9-C9</f>
        <v>3500</v>
      </c>
      <c r="E9" s="10" t="n">
        <f aca="false">IF(C9=0,0,D9/C9)</f>
        <v>0.0411764705882353</v>
      </c>
    </row>
    <row r="10" customFormat="false" ht="15" hidden="false" customHeight="false" outlineLevel="0" collapsed="false">
      <c r="A10" s="11" t="s">
        <v>69</v>
      </c>
      <c r="B10" s="12" t="n">
        <f aca="false">SUM(B7:B9)</f>
        <v>453800</v>
      </c>
      <c r="C10" s="12" t="n">
        <f aca="false">SUM(C7:C9)</f>
        <v>470000</v>
      </c>
      <c r="D10" s="12" t="n">
        <f aca="false">B10-C10</f>
        <v>-16200</v>
      </c>
      <c r="E10" s="13" t="n">
        <f aca="false">IF(C10=0,0,D10/C10)</f>
        <v>-0.034468085106383</v>
      </c>
    </row>
    <row r="12" customFormat="false" ht="15" hidden="false" customHeight="false" outlineLevel="0" collapsed="false">
      <c r="A12" s="5" t="s">
        <v>97</v>
      </c>
      <c r="B12" s="6"/>
      <c r="C12" s="6"/>
      <c r="D12" s="6"/>
      <c r="E12" s="6"/>
    </row>
    <row r="13" customFormat="false" ht="15" hidden="false" customHeight="false" outlineLevel="0" collapsed="false">
      <c r="A13" s="7" t="s">
        <v>114</v>
      </c>
      <c r="B13" s="18" t="n">
        <v>22100</v>
      </c>
      <c r="C13" s="18" t="n">
        <v>24000</v>
      </c>
      <c r="D13" s="9" t="n">
        <f aca="false">B13-C13</f>
        <v>-1900</v>
      </c>
      <c r="E13" s="10" t="n">
        <f aca="false">IF(C13=0,0,D13/C13)</f>
        <v>-0.0791666666666667</v>
      </c>
    </row>
    <row r="14" customFormat="false" ht="15" hidden="false" customHeight="false" outlineLevel="0" collapsed="false">
      <c r="A14" s="7" t="s">
        <v>115</v>
      </c>
      <c r="B14" s="18" t="n">
        <v>71600</v>
      </c>
      <c r="C14" s="18" t="n">
        <v>75000</v>
      </c>
      <c r="D14" s="9" t="n">
        <f aca="false">B14-C14</f>
        <v>-3400</v>
      </c>
      <c r="E14" s="10" t="n">
        <f aca="false">IF(C14=0,0,D14/C14)</f>
        <v>-0.0453333333333333</v>
      </c>
    </row>
    <row r="15" customFormat="false" ht="15" hidden="false" customHeight="false" outlineLevel="0" collapsed="false">
      <c r="A15" s="7" t="s">
        <v>116</v>
      </c>
      <c r="B15" s="18" t="n">
        <v>25300</v>
      </c>
      <c r="C15" s="18" t="n">
        <v>26000</v>
      </c>
      <c r="D15" s="9" t="n">
        <f aca="false">B15-C15</f>
        <v>-700</v>
      </c>
      <c r="E15" s="10" t="n">
        <f aca="false">IF(C15=0,0,D15/C15)</f>
        <v>-0.0269230769230769</v>
      </c>
    </row>
    <row r="16" customFormat="false" ht="15" hidden="false" customHeight="false" outlineLevel="0" collapsed="false">
      <c r="A16" s="11" t="s">
        <v>101</v>
      </c>
      <c r="B16" s="12" t="n">
        <f aca="false">SUM(B13:B15)</f>
        <v>119000</v>
      </c>
      <c r="C16" s="12" t="n">
        <f aca="false">SUM(C13:C15)</f>
        <v>125000</v>
      </c>
      <c r="D16" s="12" t="n">
        <f aca="false">B16-C16</f>
        <v>-6000</v>
      </c>
      <c r="E16" s="13" t="n">
        <f aca="false">IF(C16=0,0,D16/C16)</f>
        <v>-0.048</v>
      </c>
    </row>
    <row r="18" customFormat="false" ht="15" hidden="false" customHeight="false" outlineLevel="0" collapsed="false">
      <c r="A18" s="5" t="s">
        <v>70</v>
      </c>
      <c r="B18" s="6"/>
      <c r="C18" s="6"/>
      <c r="D18" s="6"/>
      <c r="E18" s="6"/>
    </row>
    <row r="19" customFormat="false" ht="15" hidden="false" customHeight="false" outlineLevel="0" collapsed="false">
      <c r="A19" s="7" t="s">
        <v>71</v>
      </c>
      <c r="B19" s="18" t="n">
        <v>62400</v>
      </c>
      <c r="C19" s="18" t="n">
        <v>61000</v>
      </c>
      <c r="D19" s="9" t="n">
        <f aca="false">B19-C19</f>
        <v>1400</v>
      </c>
      <c r="E19" s="10" t="n">
        <f aca="false">IF(C19=0,0,D19/C19)</f>
        <v>0.0229508196721311</v>
      </c>
    </row>
    <row r="20" customFormat="false" ht="15" hidden="false" customHeight="false" outlineLevel="0" collapsed="false">
      <c r="A20" s="7" t="s">
        <v>72</v>
      </c>
      <c r="B20" s="18" t="n">
        <v>21800</v>
      </c>
      <c r="C20" s="18" t="n">
        <v>21300</v>
      </c>
      <c r="D20" s="9" t="n">
        <f aca="false">B20-C20</f>
        <v>500</v>
      </c>
      <c r="E20" s="10" t="n">
        <f aca="false">IF(C20=0,0,D20/C20)</f>
        <v>0.0234741784037559</v>
      </c>
    </row>
    <row r="21" customFormat="false" ht="15" hidden="false" customHeight="false" outlineLevel="0" collapsed="false">
      <c r="A21" s="11" t="s">
        <v>73</v>
      </c>
      <c r="B21" s="12" t="n">
        <f aca="false">SUM(B19:B20)</f>
        <v>84200</v>
      </c>
      <c r="C21" s="12" t="n">
        <f aca="false">SUM(C19:C20)</f>
        <v>82300</v>
      </c>
      <c r="D21" s="12" t="n">
        <f aca="false">B21-C21</f>
        <v>1900</v>
      </c>
      <c r="E21" s="13" t="n">
        <f aca="false">IF(C21=0,0,D21/C21)</f>
        <v>0.023086269744836</v>
      </c>
    </row>
    <row r="23" customFormat="false" ht="15" hidden="false" customHeight="false" outlineLevel="0" collapsed="false">
      <c r="A23" s="5" t="s">
        <v>74</v>
      </c>
      <c r="B23" s="6"/>
      <c r="C23" s="6"/>
      <c r="D23" s="6"/>
      <c r="E23" s="6"/>
    </row>
    <row r="24" customFormat="false" ht="15" hidden="false" customHeight="false" outlineLevel="0" collapsed="false">
      <c r="A24" s="7" t="s">
        <v>117</v>
      </c>
      <c r="B24" s="18" t="n">
        <v>9400</v>
      </c>
      <c r="C24" s="18" t="n">
        <v>9000</v>
      </c>
      <c r="D24" s="9" t="n">
        <f aca="false">B24-C24</f>
        <v>400</v>
      </c>
      <c r="E24" s="10" t="n">
        <f aca="false">IF(C24=0,0,D24/C24)</f>
        <v>0.0444444444444444</v>
      </c>
    </row>
    <row r="25" customFormat="false" ht="15" hidden="false" customHeight="false" outlineLevel="0" collapsed="false">
      <c r="A25" s="7" t="s">
        <v>118</v>
      </c>
      <c r="B25" s="18" t="n">
        <v>11200</v>
      </c>
      <c r="C25" s="18" t="n">
        <v>11000</v>
      </c>
      <c r="D25" s="9" t="n">
        <f aca="false">B25-C25</f>
        <v>200</v>
      </c>
      <c r="E25" s="10" t="n">
        <f aca="false">IF(C25=0,0,D25/C25)</f>
        <v>0.0181818181818182</v>
      </c>
    </row>
    <row r="26" customFormat="false" ht="15" hidden="false" customHeight="false" outlineLevel="0" collapsed="false">
      <c r="A26" s="7" t="s">
        <v>119</v>
      </c>
      <c r="B26" s="18" t="n">
        <v>6300</v>
      </c>
      <c r="C26" s="18" t="n">
        <v>6000</v>
      </c>
      <c r="D26" s="9" t="n">
        <f aca="false">B26-C26</f>
        <v>300</v>
      </c>
      <c r="E26" s="10" t="n">
        <f aca="false">IF(C26=0,0,D26/C26)</f>
        <v>0.05</v>
      </c>
    </row>
    <row r="27" customFormat="false" ht="15" hidden="false" customHeight="false" outlineLevel="0" collapsed="false">
      <c r="A27" s="11" t="s">
        <v>84</v>
      </c>
      <c r="B27" s="12" t="n">
        <f aca="false">SUM(B24:B26)</f>
        <v>26900</v>
      </c>
      <c r="C27" s="12" t="n">
        <f aca="false">SUM(C24:C26)</f>
        <v>26000</v>
      </c>
      <c r="D27" s="12" t="n">
        <f aca="false">B27-C27</f>
        <v>900</v>
      </c>
      <c r="E27" s="13" t="n">
        <f aca="false">IF(C27=0,0,D27/C27)</f>
        <v>0.0346153846153846</v>
      </c>
    </row>
    <row r="29" customFormat="false" ht="15" hidden="false" customHeight="false" outlineLevel="0" collapsed="false">
      <c r="A29" s="11" t="s">
        <v>85</v>
      </c>
      <c r="B29" s="12" t="n">
        <f aca="false">B16+B21+B27</f>
        <v>230100</v>
      </c>
      <c r="C29" s="12" t="n">
        <f aca="false">C16+C21+C27</f>
        <v>233300</v>
      </c>
      <c r="D29" s="12" t="n">
        <f aca="false">B29-C29</f>
        <v>-3200</v>
      </c>
      <c r="E29" s="13" t="n">
        <f aca="false">IF(C29=0,0,D29/C29)</f>
        <v>-0.0137162451778826</v>
      </c>
    </row>
    <row r="30" customFormat="false" ht="15" hidden="false" customHeight="false" outlineLevel="0" collapsed="false">
      <c r="A30" s="14" t="s">
        <v>86</v>
      </c>
      <c r="B30" s="15" t="n">
        <f aca="false">B10-B29</f>
        <v>223700</v>
      </c>
      <c r="C30" s="15" t="n">
        <f aca="false">C10-C29</f>
        <v>236700</v>
      </c>
      <c r="D30" s="15" t="n">
        <f aca="false">B30-C30</f>
        <v>-13000</v>
      </c>
      <c r="E30" s="16" t="n">
        <f aca="false">IF(B10=0,0,B30/B10)</f>
        <v>0.492948435434112</v>
      </c>
    </row>
    <row r="31" customFormat="false" ht="15" hidden="false" customHeight="false" outlineLevel="0" collapsed="false">
      <c r="E31" s="17" t="s">
        <v>87</v>
      </c>
    </row>
    <row r="33" customFormat="false" ht="15" hidden="false" customHeight="false" outlineLevel="0" collapsed="false">
      <c r="A33" s="17" t="s">
        <v>88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120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15" hidden="false" customHeight="false" outlineLevel="0" collapsed="false">
      <c r="A6" s="5" t="s">
        <v>63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121</v>
      </c>
      <c r="B7" s="18" t="n">
        <v>112400</v>
      </c>
      <c r="C7" s="18" t="n">
        <v>105000</v>
      </c>
      <c r="D7" s="9" t="n">
        <f aca="false">B7-C7</f>
        <v>7400</v>
      </c>
      <c r="E7" s="10" t="n">
        <f aca="false">IF(C7=0,0,D7/C7)</f>
        <v>0.0704761904761905</v>
      </c>
    </row>
    <row r="8" customFormat="false" ht="15" hidden="false" customHeight="false" outlineLevel="0" collapsed="false">
      <c r="A8" s="7" t="s">
        <v>122</v>
      </c>
      <c r="B8" s="18" t="n">
        <v>38900</v>
      </c>
      <c r="C8" s="18" t="n">
        <v>40000</v>
      </c>
      <c r="D8" s="9" t="n">
        <f aca="false">B8-C8</f>
        <v>-1100</v>
      </c>
      <c r="E8" s="10" t="n">
        <f aca="false">IF(C8=0,0,D8/C8)</f>
        <v>-0.0275</v>
      </c>
    </row>
    <row r="9" customFormat="false" ht="15" hidden="false" customHeight="false" outlineLevel="0" collapsed="false">
      <c r="A9" s="7" t="s">
        <v>123</v>
      </c>
      <c r="B9" s="18" t="n">
        <v>21700</v>
      </c>
      <c r="C9" s="18" t="n">
        <v>25000</v>
      </c>
      <c r="D9" s="9" t="n">
        <f aca="false">B9-C9</f>
        <v>-3300</v>
      </c>
      <c r="E9" s="10" t="n">
        <f aca="false">IF(C9=0,0,D9/C9)</f>
        <v>-0.132</v>
      </c>
    </row>
    <row r="10" customFormat="false" ht="15" hidden="false" customHeight="false" outlineLevel="0" collapsed="false">
      <c r="A10" s="11" t="s">
        <v>69</v>
      </c>
      <c r="B10" s="12" t="n">
        <f aca="false">SUM(B7:B9)</f>
        <v>173000</v>
      </c>
      <c r="C10" s="12" t="n">
        <f aca="false">SUM(C7:C9)</f>
        <v>170000</v>
      </c>
      <c r="D10" s="12" t="n">
        <f aca="false">B10-C10</f>
        <v>3000</v>
      </c>
      <c r="E10" s="13" t="n">
        <f aca="false">IF(C10=0,0,D10/C10)</f>
        <v>0.0176470588235294</v>
      </c>
    </row>
    <row r="12" customFormat="false" ht="15" hidden="false" customHeight="false" outlineLevel="0" collapsed="false">
      <c r="A12" s="5" t="s">
        <v>97</v>
      </c>
      <c r="B12" s="6"/>
      <c r="C12" s="6"/>
      <c r="D12" s="6"/>
      <c r="E12" s="6"/>
    </row>
    <row r="13" customFormat="false" ht="15" hidden="false" customHeight="false" outlineLevel="0" collapsed="false">
      <c r="A13" s="7" t="s">
        <v>124</v>
      </c>
      <c r="B13" s="18" t="n">
        <v>14600</v>
      </c>
      <c r="C13" s="18" t="n">
        <v>15000</v>
      </c>
      <c r="D13" s="9" t="n">
        <f aca="false">B13-C13</f>
        <v>-400</v>
      </c>
      <c r="E13" s="10" t="n">
        <f aca="false">IF(C13=0,0,D13/C13)</f>
        <v>-0.0266666666666667</v>
      </c>
    </row>
    <row r="14" customFormat="false" ht="15" hidden="false" customHeight="false" outlineLevel="0" collapsed="false">
      <c r="A14" s="11" t="s">
        <v>101</v>
      </c>
      <c r="B14" s="12" t="n">
        <f aca="false">SUM(B13:B13)</f>
        <v>14600</v>
      </c>
      <c r="C14" s="12" t="n">
        <f aca="false">SUM(C13:C13)</f>
        <v>15000</v>
      </c>
      <c r="D14" s="12" t="n">
        <f aca="false">B14-C14</f>
        <v>-400</v>
      </c>
      <c r="E14" s="13" t="n">
        <f aca="false">IF(C14=0,0,D14/C14)</f>
        <v>-0.0266666666666667</v>
      </c>
    </row>
    <row r="16" customFormat="false" ht="15" hidden="false" customHeight="false" outlineLevel="0" collapsed="false">
      <c r="A16" s="5" t="s">
        <v>70</v>
      </c>
      <c r="B16" s="6"/>
      <c r="C16" s="6"/>
      <c r="D16" s="6"/>
      <c r="E16" s="6"/>
    </row>
    <row r="17" customFormat="false" ht="15" hidden="false" customHeight="false" outlineLevel="0" collapsed="false">
      <c r="A17" s="7" t="s">
        <v>71</v>
      </c>
      <c r="B17" s="18" t="n">
        <v>41300</v>
      </c>
      <c r="C17" s="18" t="n">
        <v>40000</v>
      </c>
      <c r="D17" s="9" t="n">
        <f aca="false">B17-C17</f>
        <v>1300</v>
      </c>
      <c r="E17" s="10" t="n">
        <f aca="false">IF(C17=0,0,D17/C17)</f>
        <v>0.0325</v>
      </c>
    </row>
    <row r="18" customFormat="false" ht="15" hidden="false" customHeight="false" outlineLevel="0" collapsed="false">
      <c r="A18" s="7" t="s">
        <v>72</v>
      </c>
      <c r="B18" s="18" t="n">
        <v>14400</v>
      </c>
      <c r="C18" s="18" t="n">
        <v>14000</v>
      </c>
      <c r="D18" s="9" t="n">
        <f aca="false">B18-C18</f>
        <v>400</v>
      </c>
      <c r="E18" s="10" t="n">
        <f aca="false">IF(C18=0,0,D18/C18)</f>
        <v>0.0285714285714286</v>
      </c>
    </row>
    <row r="19" customFormat="false" ht="15" hidden="false" customHeight="false" outlineLevel="0" collapsed="false">
      <c r="A19" s="11" t="s">
        <v>73</v>
      </c>
      <c r="B19" s="12" t="n">
        <f aca="false">SUM(B17:B18)</f>
        <v>55700</v>
      </c>
      <c r="C19" s="12" t="n">
        <f aca="false">SUM(C17:C18)</f>
        <v>54000</v>
      </c>
      <c r="D19" s="12" t="n">
        <f aca="false">B19-C19</f>
        <v>1700</v>
      </c>
      <c r="E19" s="13" t="n">
        <f aca="false">IF(C19=0,0,D19/C19)</f>
        <v>0.0314814814814815</v>
      </c>
    </row>
    <row r="21" customFormat="false" ht="15" hidden="false" customHeight="false" outlineLevel="0" collapsed="false">
      <c r="A21" s="5" t="s">
        <v>74</v>
      </c>
      <c r="B21" s="6"/>
      <c r="C21" s="6"/>
      <c r="D21" s="6"/>
      <c r="E21" s="6"/>
    </row>
    <row r="22" customFormat="false" ht="15" hidden="false" customHeight="false" outlineLevel="0" collapsed="false">
      <c r="A22" s="7" t="s">
        <v>83</v>
      </c>
      <c r="B22" s="18" t="n">
        <v>12800</v>
      </c>
      <c r="C22" s="18" t="n">
        <v>12000</v>
      </c>
      <c r="D22" s="9" t="n">
        <f aca="false">B22-C22</f>
        <v>800</v>
      </c>
      <c r="E22" s="10" t="n">
        <f aca="false">IF(C22=0,0,D22/C22)</f>
        <v>0.0666666666666667</v>
      </c>
    </row>
    <row r="23" customFormat="false" ht="15" hidden="false" customHeight="false" outlineLevel="0" collapsed="false">
      <c r="A23" s="11" t="s">
        <v>84</v>
      </c>
      <c r="B23" s="12" t="n">
        <f aca="false">SUM(B22:B22)</f>
        <v>12800</v>
      </c>
      <c r="C23" s="12" t="n">
        <f aca="false">SUM(C22:C22)</f>
        <v>12000</v>
      </c>
      <c r="D23" s="12" t="n">
        <f aca="false">B23-C23</f>
        <v>800</v>
      </c>
      <c r="E23" s="13" t="n">
        <f aca="false">IF(C23=0,0,D23/C23)</f>
        <v>0.0666666666666667</v>
      </c>
    </row>
    <row r="25" customFormat="false" ht="15" hidden="false" customHeight="false" outlineLevel="0" collapsed="false">
      <c r="A25" s="11" t="s">
        <v>85</v>
      </c>
      <c r="B25" s="12" t="n">
        <f aca="false">B14+B19+B23</f>
        <v>83100</v>
      </c>
      <c r="C25" s="12" t="n">
        <f aca="false">C14+C19+C23</f>
        <v>81000</v>
      </c>
      <c r="D25" s="12" t="n">
        <f aca="false">B25-C25</f>
        <v>2100</v>
      </c>
      <c r="E25" s="13" t="n">
        <f aca="false">IF(C25=0,0,D25/C25)</f>
        <v>0.0259259259259259</v>
      </c>
    </row>
    <row r="26" customFormat="false" ht="15" hidden="false" customHeight="false" outlineLevel="0" collapsed="false">
      <c r="A26" s="14" t="s">
        <v>86</v>
      </c>
      <c r="B26" s="15" t="n">
        <f aca="false">B10-B25</f>
        <v>89900</v>
      </c>
      <c r="C26" s="15" t="n">
        <f aca="false">C10-C25</f>
        <v>89000</v>
      </c>
      <c r="D26" s="15" t="n">
        <f aca="false">B26-C26</f>
        <v>900</v>
      </c>
      <c r="E26" s="16" t="n">
        <f aca="false">IF(B10=0,0,B26/B10)</f>
        <v>0.519653179190752</v>
      </c>
    </row>
    <row r="27" customFormat="false" ht="15" hidden="false" customHeight="false" outlineLevel="0" collapsed="false">
      <c r="E27" s="17" t="s">
        <v>87</v>
      </c>
    </row>
    <row r="29" customFormat="false" ht="15" hidden="false" customHeight="false" outlineLevel="0" collapsed="false">
      <c r="A29" s="17" t="s">
        <v>88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125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15" hidden="false" customHeight="false" outlineLevel="0" collapsed="false">
      <c r="A6" s="7" t="s">
        <v>126</v>
      </c>
      <c r="B6" s="18" t="n">
        <v>64000</v>
      </c>
      <c r="C6" s="18" t="n">
        <v>64000</v>
      </c>
      <c r="D6" s="9" t="n">
        <f aca="false">B6-C6</f>
        <v>0</v>
      </c>
      <c r="E6" s="10" t="n">
        <f aca="false">IF(C6=0,0,D6/C6)</f>
        <v>0</v>
      </c>
    </row>
    <row r="7" customFormat="false" ht="15" hidden="false" customHeight="false" outlineLevel="0" collapsed="false">
      <c r="A7" s="7" t="s">
        <v>127</v>
      </c>
      <c r="B7" s="18" t="n">
        <v>47300</v>
      </c>
      <c r="C7" s="18" t="n">
        <v>30000</v>
      </c>
      <c r="D7" s="9" t="n">
        <f aca="false">B7-C7</f>
        <v>17300</v>
      </c>
      <c r="E7" s="10" t="n">
        <f aca="false">IF(C7=0,0,D7/C7)</f>
        <v>0.576666666666667</v>
      </c>
    </row>
    <row r="8" customFormat="false" ht="15" hidden="false" customHeight="false" outlineLevel="0" collapsed="false">
      <c r="A8" s="7" t="s">
        <v>128</v>
      </c>
      <c r="B8" s="18" t="n">
        <v>8900</v>
      </c>
      <c r="C8" s="18" t="n">
        <v>9000</v>
      </c>
      <c r="D8" s="9" t="n">
        <f aca="false">B8-C8</f>
        <v>-100</v>
      </c>
      <c r="E8" s="10" t="n">
        <f aca="false">IF(C8=0,0,D8/C8)</f>
        <v>-0.0111111111111111</v>
      </c>
    </row>
    <row r="9" customFormat="false" ht="15" hidden="false" customHeight="false" outlineLevel="0" collapsed="false">
      <c r="A9" s="11" t="s">
        <v>129</v>
      </c>
      <c r="B9" s="12" t="n">
        <f aca="false">SUM(B6:B8)</f>
        <v>120200</v>
      </c>
      <c r="C9" s="12" t="n">
        <f aca="false">SUM(C6:C8)</f>
        <v>103000</v>
      </c>
      <c r="D9" s="12" t="n">
        <f aca="false">B9-C9</f>
        <v>17200</v>
      </c>
      <c r="E9" s="13" t="n">
        <f aca="false">IF(C9=0,0,D9/C9)</f>
        <v>0.166990291262136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130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15" hidden="false" customHeight="false" outlineLevel="0" collapsed="false">
      <c r="A6" s="5" t="s">
        <v>70</v>
      </c>
      <c r="B6" s="6"/>
      <c r="C6" s="6"/>
      <c r="D6" s="6"/>
      <c r="E6" s="6"/>
    </row>
    <row r="7" customFormat="false" ht="15" hidden="false" customHeight="false" outlineLevel="0" collapsed="false">
      <c r="A7" s="7" t="s">
        <v>71</v>
      </c>
      <c r="B7" s="18" t="n">
        <v>218600</v>
      </c>
      <c r="C7" s="18" t="n">
        <v>214000</v>
      </c>
      <c r="D7" s="9" t="n">
        <f aca="false">B7-C7</f>
        <v>4600</v>
      </c>
      <c r="E7" s="10" t="n">
        <f aca="false">IF(C7=0,0,D7/C7)</f>
        <v>0.0214953271028037</v>
      </c>
    </row>
    <row r="8" customFormat="false" ht="15" hidden="false" customHeight="false" outlineLevel="0" collapsed="false">
      <c r="A8" s="7" t="s">
        <v>72</v>
      </c>
      <c r="B8" s="18" t="n">
        <v>76500</v>
      </c>
      <c r="C8" s="18" t="n">
        <v>75000</v>
      </c>
      <c r="D8" s="9" t="n">
        <f aca="false">B8-C8</f>
        <v>1500</v>
      </c>
      <c r="E8" s="10" t="n">
        <f aca="false">IF(C8=0,0,D8/C8)</f>
        <v>0.02</v>
      </c>
    </row>
    <row r="9" customFormat="false" ht="15" hidden="false" customHeight="false" outlineLevel="0" collapsed="false">
      <c r="A9" s="11" t="s">
        <v>73</v>
      </c>
      <c r="B9" s="12" t="n">
        <f aca="false">SUM(B7:B8)</f>
        <v>295100</v>
      </c>
      <c r="C9" s="12" t="n">
        <f aca="false">SUM(C7:C8)</f>
        <v>289000</v>
      </c>
      <c r="D9" s="12" t="n">
        <f aca="false">B9-C9</f>
        <v>6100</v>
      </c>
      <c r="E9" s="13" t="n">
        <f aca="false">IF(C9=0,0,D9/C9)</f>
        <v>0.0211072664359862</v>
      </c>
    </row>
    <row r="11" customFormat="false" ht="15" hidden="false" customHeight="false" outlineLevel="0" collapsed="false">
      <c r="A11" s="5" t="s">
        <v>74</v>
      </c>
      <c r="B11" s="6"/>
      <c r="C11" s="6"/>
      <c r="D11" s="6"/>
      <c r="E11" s="6"/>
    </row>
    <row r="12" customFormat="false" ht="15" hidden="false" customHeight="false" outlineLevel="0" collapsed="false">
      <c r="A12" s="7" t="s">
        <v>131</v>
      </c>
      <c r="B12" s="18" t="n">
        <v>18500</v>
      </c>
      <c r="C12" s="18" t="n">
        <v>18500</v>
      </c>
      <c r="D12" s="9" t="n">
        <f aca="false">B12-C12</f>
        <v>0</v>
      </c>
      <c r="E12" s="10" t="n">
        <f aca="false">IF(C12=0,0,D12/C12)</f>
        <v>0</v>
      </c>
    </row>
    <row r="13" customFormat="false" ht="15" hidden="false" customHeight="false" outlineLevel="0" collapsed="false">
      <c r="A13" s="7" t="s">
        <v>132</v>
      </c>
      <c r="B13" s="18" t="n">
        <v>154700</v>
      </c>
      <c r="C13" s="18" t="n">
        <v>150000</v>
      </c>
      <c r="D13" s="9" t="n">
        <f aca="false">B13-C13</f>
        <v>4700</v>
      </c>
      <c r="E13" s="10" t="n">
        <f aca="false">IF(C13=0,0,D13/C13)</f>
        <v>0.0313333333333333</v>
      </c>
    </row>
    <row r="14" customFormat="false" ht="15" hidden="false" customHeight="false" outlineLevel="0" collapsed="false">
      <c r="A14" s="7" t="s">
        <v>133</v>
      </c>
      <c r="B14" s="18" t="n">
        <v>86400</v>
      </c>
      <c r="C14" s="18" t="n">
        <v>86400</v>
      </c>
      <c r="D14" s="9" t="n">
        <f aca="false">B14-C14</f>
        <v>0</v>
      </c>
      <c r="E14" s="10" t="n">
        <f aca="false">IF(C14=0,0,D14/C14)</f>
        <v>0</v>
      </c>
    </row>
    <row r="15" customFormat="false" ht="15" hidden="false" customHeight="false" outlineLevel="0" collapsed="false">
      <c r="A15" s="7" t="s">
        <v>134</v>
      </c>
      <c r="B15" s="18" t="n">
        <v>21300</v>
      </c>
      <c r="C15" s="18" t="n">
        <v>20000</v>
      </c>
      <c r="D15" s="9" t="n">
        <f aca="false">B15-C15</f>
        <v>1300</v>
      </c>
      <c r="E15" s="10" t="n">
        <f aca="false">IF(C15=0,0,D15/C15)</f>
        <v>0.065</v>
      </c>
    </row>
    <row r="16" customFormat="false" ht="15" hidden="false" customHeight="false" outlineLevel="0" collapsed="false">
      <c r="A16" s="7" t="s">
        <v>135</v>
      </c>
      <c r="B16" s="18" t="n">
        <v>22800</v>
      </c>
      <c r="C16" s="18" t="n">
        <v>22800</v>
      </c>
      <c r="D16" s="9" t="n">
        <f aca="false">B16-C16</f>
        <v>0</v>
      </c>
      <c r="E16" s="10" t="n">
        <f aca="false">IF(C16=0,0,D16/C16)</f>
        <v>0</v>
      </c>
    </row>
    <row r="17" customFormat="false" ht="15" hidden="false" customHeight="false" outlineLevel="0" collapsed="false">
      <c r="A17" s="7" t="s">
        <v>136</v>
      </c>
      <c r="B17" s="18" t="n">
        <v>16900</v>
      </c>
      <c r="C17" s="18" t="n">
        <v>15000</v>
      </c>
      <c r="D17" s="9" t="n">
        <f aca="false">B17-C17</f>
        <v>1900</v>
      </c>
      <c r="E17" s="10" t="n">
        <f aca="false">IF(C17=0,0,D17/C17)</f>
        <v>0.126666666666667</v>
      </c>
    </row>
    <row r="18" customFormat="false" ht="15" hidden="false" customHeight="false" outlineLevel="0" collapsed="false">
      <c r="A18" s="7" t="s">
        <v>137</v>
      </c>
      <c r="B18" s="18" t="n">
        <v>14200</v>
      </c>
      <c r="C18" s="18" t="n">
        <v>18000</v>
      </c>
      <c r="D18" s="9" t="n">
        <f aca="false">B18-C18</f>
        <v>-3800</v>
      </c>
      <c r="E18" s="10" t="n">
        <f aca="false">IF(C18=0,0,D18/C18)</f>
        <v>-0.211111111111111</v>
      </c>
    </row>
    <row r="19" customFormat="false" ht="15" hidden="false" customHeight="false" outlineLevel="0" collapsed="false">
      <c r="A19" s="7" t="s">
        <v>138</v>
      </c>
      <c r="B19" s="18" t="n">
        <v>38600</v>
      </c>
      <c r="C19" s="18" t="n">
        <v>37000</v>
      </c>
      <c r="D19" s="9" t="n">
        <f aca="false">B19-C19</f>
        <v>1600</v>
      </c>
      <c r="E19" s="10" t="n">
        <f aca="false">IF(C19=0,0,D19/C19)</f>
        <v>0.0432432432432432</v>
      </c>
    </row>
    <row r="20" customFormat="false" ht="15" hidden="false" customHeight="false" outlineLevel="0" collapsed="false">
      <c r="A20" s="7" t="s">
        <v>139</v>
      </c>
      <c r="B20" s="18" t="n">
        <v>142000</v>
      </c>
      <c r="C20" s="18" t="n">
        <v>142000</v>
      </c>
      <c r="D20" s="9" t="n">
        <f aca="false">B20-C20</f>
        <v>0</v>
      </c>
      <c r="E20" s="10" t="n">
        <f aca="false">IF(C20=0,0,D20/C20)</f>
        <v>0</v>
      </c>
    </row>
    <row r="21" customFormat="false" ht="15" hidden="false" customHeight="false" outlineLevel="0" collapsed="false">
      <c r="A21" s="7" t="s">
        <v>83</v>
      </c>
      <c r="B21" s="18" t="n">
        <v>26100</v>
      </c>
      <c r="C21" s="18" t="n">
        <v>25000</v>
      </c>
      <c r="D21" s="9" t="n">
        <f aca="false">B21-C21</f>
        <v>1100</v>
      </c>
      <c r="E21" s="10" t="n">
        <f aca="false">IF(C21=0,0,D21/C21)</f>
        <v>0.044</v>
      </c>
    </row>
    <row r="22" customFormat="false" ht="15" hidden="false" customHeight="false" outlineLevel="0" collapsed="false">
      <c r="A22" s="11" t="s">
        <v>84</v>
      </c>
      <c r="B22" s="12" t="n">
        <f aca="false">SUM(B12:B21)</f>
        <v>541500</v>
      </c>
      <c r="C22" s="12" t="n">
        <f aca="false">SUM(C12:C21)</f>
        <v>534700</v>
      </c>
      <c r="D22" s="12" t="n">
        <f aca="false">B22-C22</f>
        <v>6800</v>
      </c>
      <c r="E22" s="13" t="n">
        <f aca="false">IF(C22=0,0,D22/C22)</f>
        <v>0.0127174116326912</v>
      </c>
    </row>
    <row r="24" customFormat="false" ht="15" hidden="false" customHeight="false" outlineLevel="0" collapsed="false">
      <c r="A24" s="14" t="s">
        <v>140</v>
      </c>
      <c r="B24" s="15" t="n">
        <f aca="false">B9+B22</f>
        <v>836600</v>
      </c>
      <c r="C24" s="15" t="n">
        <f aca="false">C9+C22</f>
        <v>823700</v>
      </c>
      <c r="D24" s="15" t="n">
        <f aca="false">B24-C24</f>
        <v>12900</v>
      </c>
      <c r="E24" s="16" t="n">
        <f aca="false">IF(C24=0,0,D24/C24)</f>
        <v>0.0156610416413743</v>
      </c>
    </row>
    <row r="27" customFormat="false" ht="15" hidden="false" customHeight="false" outlineLevel="0" collapsed="false">
      <c r="A27" s="17" t="s">
        <v>88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141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15" hidden="false" customHeight="false" outlineLevel="0" collapsed="false">
      <c r="A6" s="5" t="s">
        <v>70</v>
      </c>
      <c r="B6" s="6"/>
      <c r="C6" s="6"/>
      <c r="D6" s="6"/>
      <c r="E6" s="6"/>
    </row>
    <row r="7" customFormat="false" ht="15" hidden="false" customHeight="false" outlineLevel="0" collapsed="false">
      <c r="A7" s="7" t="s">
        <v>71</v>
      </c>
      <c r="B7" s="18" t="n">
        <v>36800</v>
      </c>
      <c r="C7" s="18" t="n">
        <v>36000</v>
      </c>
      <c r="D7" s="9" t="n">
        <f aca="false">B7-C7</f>
        <v>800</v>
      </c>
      <c r="E7" s="10" t="n">
        <f aca="false">IF(C7=0,0,D7/C7)</f>
        <v>0.0222222222222222</v>
      </c>
    </row>
    <row r="8" customFormat="false" ht="15" hidden="false" customHeight="false" outlineLevel="0" collapsed="false">
      <c r="A8" s="7" t="s">
        <v>72</v>
      </c>
      <c r="B8" s="18" t="n">
        <v>12900</v>
      </c>
      <c r="C8" s="18" t="n">
        <v>12600</v>
      </c>
      <c r="D8" s="9" t="n">
        <f aca="false">B8-C8</f>
        <v>300</v>
      </c>
      <c r="E8" s="10" t="n">
        <f aca="false">IF(C8=0,0,D8/C8)</f>
        <v>0.0238095238095238</v>
      </c>
    </row>
    <row r="9" customFormat="false" ht="15" hidden="false" customHeight="false" outlineLevel="0" collapsed="false">
      <c r="A9" s="11" t="s">
        <v>73</v>
      </c>
      <c r="B9" s="12" t="n">
        <f aca="false">SUM(B7:B8)</f>
        <v>49700</v>
      </c>
      <c r="C9" s="12" t="n">
        <f aca="false">SUM(C7:C8)</f>
        <v>48600</v>
      </c>
      <c r="D9" s="12" t="n">
        <f aca="false">B9-C9</f>
        <v>1100</v>
      </c>
      <c r="E9" s="13" t="n">
        <f aca="false">IF(C9=0,0,D9/C9)</f>
        <v>0.0226337448559671</v>
      </c>
    </row>
    <row r="11" customFormat="false" ht="15" hidden="false" customHeight="false" outlineLevel="0" collapsed="false">
      <c r="A11" s="5" t="s">
        <v>74</v>
      </c>
      <c r="B11" s="6"/>
      <c r="C11" s="6"/>
      <c r="D11" s="6"/>
      <c r="E11" s="6"/>
    </row>
    <row r="12" customFormat="false" ht="15" hidden="false" customHeight="false" outlineLevel="0" collapsed="false">
      <c r="A12" s="7" t="s">
        <v>142</v>
      </c>
      <c r="B12" s="18" t="n">
        <v>38200</v>
      </c>
      <c r="C12" s="18" t="n">
        <v>38000</v>
      </c>
      <c r="D12" s="9" t="n">
        <f aca="false">B12-C12</f>
        <v>200</v>
      </c>
      <c r="E12" s="10" t="n">
        <f aca="false">IF(C12=0,0,D12/C12)</f>
        <v>0.00526315789473684</v>
      </c>
    </row>
    <row r="13" customFormat="false" ht="15" hidden="false" customHeight="false" outlineLevel="0" collapsed="false">
      <c r="A13" s="7" t="s">
        <v>143</v>
      </c>
      <c r="B13" s="18" t="n">
        <v>74600</v>
      </c>
      <c r="C13" s="18" t="n">
        <v>72000</v>
      </c>
      <c r="D13" s="9" t="n">
        <f aca="false">B13-C13</f>
        <v>2600</v>
      </c>
      <c r="E13" s="10" t="n">
        <f aca="false">IF(C13=0,0,D13/C13)</f>
        <v>0.0361111111111111</v>
      </c>
    </row>
    <row r="14" customFormat="false" ht="15" hidden="false" customHeight="false" outlineLevel="0" collapsed="false">
      <c r="A14" s="7" t="s">
        <v>144</v>
      </c>
      <c r="B14" s="18" t="n">
        <v>18100</v>
      </c>
      <c r="C14" s="18" t="n">
        <v>18000</v>
      </c>
      <c r="D14" s="9" t="n">
        <f aca="false">B14-C14</f>
        <v>100</v>
      </c>
      <c r="E14" s="10" t="n">
        <f aca="false">IF(C14=0,0,D14/C14)</f>
        <v>0.00555555555555556</v>
      </c>
    </row>
    <row r="15" customFormat="false" ht="15" hidden="false" customHeight="false" outlineLevel="0" collapsed="false">
      <c r="A15" s="11" t="s">
        <v>84</v>
      </c>
      <c r="B15" s="12" t="n">
        <f aca="false">SUM(B12:B14)</f>
        <v>130900</v>
      </c>
      <c r="C15" s="12" t="n">
        <f aca="false">SUM(C12:C14)</f>
        <v>128000</v>
      </c>
      <c r="D15" s="12" t="n">
        <f aca="false">B15-C15</f>
        <v>2900</v>
      </c>
      <c r="E15" s="13" t="n">
        <f aca="false">IF(C15=0,0,D15/C15)</f>
        <v>0.02265625</v>
      </c>
    </row>
    <row r="17" customFormat="false" ht="15" hidden="false" customHeight="false" outlineLevel="0" collapsed="false">
      <c r="A17" s="14" t="s">
        <v>140</v>
      </c>
      <c r="B17" s="15" t="n">
        <f aca="false">B9+B15</f>
        <v>180600</v>
      </c>
      <c r="C17" s="15" t="n">
        <f aca="false">C9+C15</f>
        <v>176600</v>
      </c>
      <c r="D17" s="15" t="n">
        <f aca="false">B17-C17</f>
        <v>4000</v>
      </c>
      <c r="E17" s="16" t="n">
        <f aca="false">IF(C17=0,0,D17/C17)</f>
        <v>0.0226500566251416</v>
      </c>
    </row>
    <row r="20" customFormat="false" ht="15" hidden="false" customHeight="false" outlineLevel="0" collapsed="false">
      <c r="A20" s="17" t="s">
        <v>88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145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15" hidden="false" customHeight="false" outlineLevel="0" collapsed="false">
      <c r="A6" s="5" t="s">
        <v>70</v>
      </c>
      <c r="B6" s="6"/>
      <c r="C6" s="6"/>
      <c r="D6" s="6"/>
      <c r="E6" s="6"/>
    </row>
    <row r="7" customFormat="false" ht="15" hidden="false" customHeight="false" outlineLevel="0" collapsed="false">
      <c r="A7" s="7" t="s">
        <v>71</v>
      </c>
      <c r="B7" s="18" t="n">
        <v>121400</v>
      </c>
      <c r="C7" s="18" t="n">
        <v>124000</v>
      </c>
      <c r="D7" s="9" t="n">
        <f aca="false">B7-C7</f>
        <v>-2600</v>
      </c>
      <c r="E7" s="10" t="n">
        <f aca="false">IF(C7=0,0,D7/C7)</f>
        <v>-0.0209677419354839</v>
      </c>
    </row>
    <row r="8" customFormat="false" ht="15" hidden="false" customHeight="false" outlineLevel="0" collapsed="false">
      <c r="A8" s="7" t="s">
        <v>72</v>
      </c>
      <c r="B8" s="18" t="n">
        <v>42500</v>
      </c>
      <c r="C8" s="18" t="n">
        <v>43400</v>
      </c>
      <c r="D8" s="9" t="n">
        <f aca="false">B8-C8</f>
        <v>-900</v>
      </c>
      <c r="E8" s="10" t="n">
        <f aca="false">IF(C8=0,0,D8/C8)</f>
        <v>-0.0207373271889401</v>
      </c>
    </row>
    <row r="9" customFormat="false" ht="15" hidden="false" customHeight="false" outlineLevel="0" collapsed="false">
      <c r="A9" s="11" t="s">
        <v>73</v>
      </c>
      <c r="B9" s="12" t="n">
        <f aca="false">SUM(B7:B8)</f>
        <v>163900</v>
      </c>
      <c r="C9" s="12" t="n">
        <f aca="false">SUM(C7:C8)</f>
        <v>167400</v>
      </c>
      <c r="D9" s="12" t="n">
        <f aca="false">B9-C9</f>
        <v>-3500</v>
      </c>
      <c r="E9" s="13" t="n">
        <f aca="false">IF(C9=0,0,D9/C9)</f>
        <v>-0.0209080047789725</v>
      </c>
    </row>
    <row r="11" customFormat="false" ht="15" hidden="false" customHeight="false" outlineLevel="0" collapsed="false">
      <c r="A11" s="5" t="s">
        <v>74</v>
      </c>
      <c r="B11" s="6"/>
      <c r="C11" s="6"/>
      <c r="D11" s="6"/>
      <c r="E11" s="6"/>
    </row>
    <row r="12" customFormat="false" ht="15" hidden="false" customHeight="false" outlineLevel="0" collapsed="false">
      <c r="A12" s="7" t="s">
        <v>146</v>
      </c>
      <c r="B12" s="18" t="n">
        <v>96800</v>
      </c>
      <c r="C12" s="18" t="n">
        <v>110000</v>
      </c>
      <c r="D12" s="9" t="n">
        <f aca="false">B12-C12</f>
        <v>-13200</v>
      </c>
      <c r="E12" s="10" t="n">
        <f aca="false">IF(C12=0,0,D12/C12)</f>
        <v>-0.12</v>
      </c>
    </row>
    <row r="13" customFormat="false" ht="15" hidden="false" customHeight="false" outlineLevel="0" collapsed="false">
      <c r="A13" s="7" t="s">
        <v>147</v>
      </c>
      <c r="B13" s="18" t="n">
        <v>102400</v>
      </c>
      <c r="C13" s="18" t="n">
        <v>104000</v>
      </c>
      <c r="D13" s="9" t="n">
        <f aca="false">B13-C13</f>
        <v>-1600</v>
      </c>
      <c r="E13" s="10" t="n">
        <f aca="false">IF(C13=0,0,D13/C13)</f>
        <v>-0.0153846153846154</v>
      </c>
    </row>
    <row r="14" customFormat="false" ht="15" hidden="false" customHeight="false" outlineLevel="0" collapsed="false">
      <c r="A14" s="7" t="s">
        <v>148</v>
      </c>
      <c r="B14" s="18" t="n">
        <v>28300</v>
      </c>
      <c r="C14" s="18" t="n">
        <v>30000</v>
      </c>
      <c r="D14" s="9" t="n">
        <f aca="false">B14-C14</f>
        <v>-1700</v>
      </c>
      <c r="E14" s="10" t="n">
        <f aca="false">IF(C14=0,0,D14/C14)</f>
        <v>-0.0566666666666667</v>
      </c>
    </row>
    <row r="15" customFormat="false" ht="15" hidden="false" customHeight="false" outlineLevel="0" collapsed="false">
      <c r="A15" s="7" t="s">
        <v>149</v>
      </c>
      <c r="B15" s="18" t="n">
        <v>19400</v>
      </c>
      <c r="C15" s="18" t="n">
        <v>25000</v>
      </c>
      <c r="D15" s="9" t="n">
        <f aca="false">B15-C15</f>
        <v>-5600</v>
      </c>
      <c r="E15" s="10" t="n">
        <f aca="false">IF(C15=0,0,D15/C15)</f>
        <v>-0.224</v>
      </c>
    </row>
    <row r="16" customFormat="false" ht="15" hidden="false" customHeight="false" outlineLevel="0" collapsed="false">
      <c r="A16" s="7" t="s">
        <v>119</v>
      </c>
      <c r="B16" s="18" t="n">
        <v>11600</v>
      </c>
      <c r="C16" s="18" t="n">
        <v>12000</v>
      </c>
      <c r="D16" s="9" t="n">
        <f aca="false">B16-C16</f>
        <v>-400</v>
      </c>
      <c r="E16" s="10" t="n">
        <f aca="false">IF(C16=0,0,D16/C16)</f>
        <v>-0.0333333333333333</v>
      </c>
    </row>
    <row r="17" customFormat="false" ht="15" hidden="false" customHeight="false" outlineLevel="0" collapsed="false">
      <c r="A17" s="11" t="s">
        <v>84</v>
      </c>
      <c r="B17" s="12" t="n">
        <f aca="false">SUM(B12:B16)</f>
        <v>258500</v>
      </c>
      <c r="C17" s="12" t="n">
        <f aca="false">SUM(C12:C16)</f>
        <v>281000</v>
      </c>
      <c r="D17" s="12" t="n">
        <f aca="false">B17-C17</f>
        <v>-22500</v>
      </c>
      <c r="E17" s="13" t="n">
        <f aca="false">IF(C17=0,0,D17/C17)</f>
        <v>-0.0800711743772242</v>
      </c>
    </row>
    <row r="19" customFormat="false" ht="15" hidden="false" customHeight="false" outlineLevel="0" collapsed="false">
      <c r="A19" s="14" t="s">
        <v>140</v>
      </c>
      <c r="B19" s="15" t="n">
        <f aca="false">B9+B17</f>
        <v>422400</v>
      </c>
      <c r="C19" s="15" t="n">
        <f aca="false">C9+C17</f>
        <v>448400</v>
      </c>
      <c r="D19" s="15" t="n">
        <f aca="false">B19-C19</f>
        <v>-26000</v>
      </c>
      <c r="E19" s="16" t="n">
        <f aca="false">IF(C19=0,0,D19/C19)</f>
        <v>-0.0579839429081178</v>
      </c>
    </row>
    <row r="22" customFormat="false" ht="15" hidden="false" customHeight="false" outlineLevel="0" collapsed="false">
      <c r="A22" s="17" t="s">
        <v>88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150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15" hidden="false" customHeight="false" outlineLevel="0" collapsed="false">
      <c r="A6" s="5" t="s">
        <v>70</v>
      </c>
      <c r="B6" s="6"/>
      <c r="C6" s="6"/>
      <c r="D6" s="6"/>
      <c r="E6" s="6"/>
    </row>
    <row r="7" customFormat="false" ht="15" hidden="false" customHeight="false" outlineLevel="0" collapsed="false">
      <c r="A7" s="7" t="s">
        <v>71</v>
      </c>
      <c r="B7" s="18" t="n">
        <v>104200</v>
      </c>
      <c r="C7" s="18" t="n">
        <v>101000</v>
      </c>
      <c r="D7" s="9" t="n">
        <f aca="false">B7-C7</f>
        <v>3200</v>
      </c>
      <c r="E7" s="10" t="n">
        <f aca="false">IF(C7=0,0,D7/C7)</f>
        <v>0.0316831683168317</v>
      </c>
    </row>
    <row r="8" customFormat="false" ht="15" hidden="false" customHeight="false" outlineLevel="0" collapsed="false">
      <c r="A8" s="7" t="s">
        <v>72</v>
      </c>
      <c r="B8" s="18" t="n">
        <v>36500</v>
      </c>
      <c r="C8" s="18" t="n">
        <v>35400</v>
      </c>
      <c r="D8" s="9" t="n">
        <f aca="false">B8-C8</f>
        <v>1100</v>
      </c>
      <c r="E8" s="10" t="n">
        <f aca="false">IF(C8=0,0,D8/C8)</f>
        <v>0.0310734463276836</v>
      </c>
    </row>
    <row r="9" customFormat="false" ht="15" hidden="false" customHeight="false" outlineLevel="0" collapsed="false">
      <c r="A9" s="11" t="s">
        <v>73</v>
      </c>
      <c r="B9" s="12" t="n">
        <f aca="false">SUM(B7:B8)</f>
        <v>140700</v>
      </c>
      <c r="C9" s="12" t="n">
        <f aca="false">SUM(C7:C8)</f>
        <v>136400</v>
      </c>
      <c r="D9" s="12" t="n">
        <f aca="false">B9-C9</f>
        <v>4300</v>
      </c>
      <c r="E9" s="13" t="n">
        <f aca="false">IF(C9=0,0,D9/C9)</f>
        <v>0.031524926686217</v>
      </c>
    </row>
    <row r="11" customFormat="false" ht="15" hidden="false" customHeight="false" outlineLevel="0" collapsed="false">
      <c r="A11" s="5" t="s">
        <v>74</v>
      </c>
      <c r="B11" s="6"/>
      <c r="C11" s="6"/>
      <c r="D11" s="6"/>
      <c r="E11" s="6"/>
    </row>
    <row r="12" customFormat="false" ht="15" hidden="false" customHeight="false" outlineLevel="0" collapsed="false">
      <c r="A12" s="7" t="s">
        <v>151</v>
      </c>
      <c r="B12" s="18" t="n">
        <v>41800</v>
      </c>
      <c r="C12" s="18" t="n">
        <v>40000</v>
      </c>
      <c r="D12" s="9" t="n">
        <f aca="false">B12-C12</f>
        <v>1800</v>
      </c>
      <c r="E12" s="10" t="n">
        <f aca="false">IF(C12=0,0,D12/C12)</f>
        <v>0.045</v>
      </c>
    </row>
    <row r="13" customFormat="false" ht="15" hidden="false" customHeight="false" outlineLevel="0" collapsed="false">
      <c r="A13" s="7" t="s">
        <v>152</v>
      </c>
      <c r="B13" s="18" t="n">
        <v>14600</v>
      </c>
      <c r="C13" s="18" t="n">
        <v>14600</v>
      </c>
      <c r="D13" s="9" t="n">
        <f aca="false">B13-C13</f>
        <v>0</v>
      </c>
      <c r="E13" s="10" t="n">
        <f aca="false">IF(C13=0,0,D13/C13)</f>
        <v>0</v>
      </c>
    </row>
    <row r="14" customFormat="false" ht="15" hidden="false" customHeight="false" outlineLevel="0" collapsed="false">
      <c r="A14" s="7" t="s">
        <v>153</v>
      </c>
      <c r="B14" s="18" t="n">
        <v>38900</v>
      </c>
      <c r="C14" s="18" t="n">
        <v>32000</v>
      </c>
      <c r="D14" s="9" t="n">
        <f aca="false">B14-C14</f>
        <v>6900</v>
      </c>
      <c r="E14" s="10" t="n">
        <f aca="false">IF(C14=0,0,D14/C14)</f>
        <v>0.215625</v>
      </c>
    </row>
    <row r="15" customFormat="false" ht="15" hidden="false" customHeight="false" outlineLevel="0" collapsed="false">
      <c r="A15" s="7" t="s">
        <v>154</v>
      </c>
      <c r="B15" s="18" t="n">
        <v>17300</v>
      </c>
      <c r="C15" s="18" t="n">
        <v>17000</v>
      </c>
      <c r="D15" s="9" t="n">
        <f aca="false">B15-C15</f>
        <v>300</v>
      </c>
      <c r="E15" s="10" t="n">
        <f aca="false">IF(C15=0,0,D15/C15)</f>
        <v>0.0176470588235294</v>
      </c>
    </row>
    <row r="16" customFormat="false" ht="15" hidden="false" customHeight="false" outlineLevel="0" collapsed="false">
      <c r="A16" s="7" t="s">
        <v>155</v>
      </c>
      <c r="B16" s="18" t="n">
        <v>12400</v>
      </c>
      <c r="C16" s="18" t="n">
        <v>12000</v>
      </c>
      <c r="D16" s="9" t="n">
        <f aca="false">B16-C16</f>
        <v>400</v>
      </c>
      <c r="E16" s="10" t="n">
        <f aca="false">IF(C16=0,0,D16/C16)</f>
        <v>0.0333333333333333</v>
      </c>
    </row>
    <row r="17" customFormat="false" ht="15" hidden="false" customHeight="false" outlineLevel="0" collapsed="false">
      <c r="A17" s="7" t="s">
        <v>83</v>
      </c>
      <c r="B17" s="18" t="n">
        <v>15700</v>
      </c>
      <c r="C17" s="18" t="n">
        <v>15000</v>
      </c>
      <c r="D17" s="9" t="n">
        <f aca="false">B17-C17</f>
        <v>700</v>
      </c>
      <c r="E17" s="10" t="n">
        <f aca="false">IF(C17=0,0,D17/C17)</f>
        <v>0.0466666666666667</v>
      </c>
    </row>
    <row r="18" customFormat="false" ht="15" hidden="false" customHeight="false" outlineLevel="0" collapsed="false">
      <c r="A18" s="11" t="s">
        <v>84</v>
      </c>
      <c r="B18" s="12" t="n">
        <f aca="false">SUM(B12:B17)</f>
        <v>140700</v>
      </c>
      <c r="C18" s="12" t="n">
        <f aca="false">SUM(C12:C17)</f>
        <v>130600</v>
      </c>
      <c r="D18" s="12" t="n">
        <f aca="false">B18-C18</f>
        <v>10100</v>
      </c>
      <c r="E18" s="13" t="n">
        <f aca="false">IF(C18=0,0,D18/C18)</f>
        <v>0.0773353751914242</v>
      </c>
    </row>
    <row r="20" customFormat="false" ht="15" hidden="false" customHeight="false" outlineLevel="0" collapsed="false">
      <c r="A20" s="14" t="s">
        <v>140</v>
      </c>
      <c r="B20" s="15" t="n">
        <f aca="false">B9+B18</f>
        <v>281400</v>
      </c>
      <c r="C20" s="15" t="n">
        <f aca="false">C9+C18</f>
        <v>267000</v>
      </c>
      <c r="D20" s="15" t="n">
        <f aca="false">B20-C20</f>
        <v>14400</v>
      </c>
      <c r="E20" s="16" t="n">
        <f aca="false">IF(C20=0,0,D20/C20)</f>
        <v>0.0539325842696629</v>
      </c>
    </row>
    <row r="23" customFormat="false" ht="15" hidden="false" customHeight="false" outlineLevel="0" collapsed="false">
      <c r="A23" s="17" t="s">
        <v>88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156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15" hidden="false" customHeight="false" outlineLevel="0" collapsed="false">
      <c r="A6" s="5" t="s">
        <v>74</v>
      </c>
      <c r="B6" s="6"/>
      <c r="C6" s="6"/>
      <c r="D6" s="6"/>
      <c r="E6" s="6"/>
    </row>
    <row r="7" customFormat="false" ht="15" hidden="false" customHeight="false" outlineLevel="0" collapsed="false">
      <c r="A7" s="7" t="s">
        <v>157</v>
      </c>
      <c r="B7" s="18" t="n">
        <v>268400</v>
      </c>
      <c r="C7" s="18" t="n">
        <v>255000</v>
      </c>
      <c r="D7" s="9" t="n">
        <f aca="false">B7-C7</f>
        <v>13400</v>
      </c>
      <c r="E7" s="10" t="n">
        <f aca="false">IF(C7=0,0,D7/C7)</f>
        <v>0.0525490196078431</v>
      </c>
    </row>
    <row r="8" customFormat="false" ht="15" hidden="false" customHeight="false" outlineLevel="0" collapsed="false">
      <c r="A8" s="7" t="s">
        <v>158</v>
      </c>
      <c r="B8" s="18" t="n">
        <v>312600</v>
      </c>
      <c r="C8" s="18" t="n">
        <v>298000</v>
      </c>
      <c r="D8" s="9" t="n">
        <f aca="false">B8-C8</f>
        <v>14600</v>
      </c>
      <c r="E8" s="10" t="n">
        <f aca="false">IF(C8=0,0,D8/C8)</f>
        <v>0.048993288590604</v>
      </c>
    </row>
    <row r="9" customFormat="false" ht="15" hidden="false" customHeight="false" outlineLevel="0" collapsed="false">
      <c r="A9" s="7" t="s">
        <v>159</v>
      </c>
      <c r="B9" s="18" t="n">
        <v>61800</v>
      </c>
      <c r="C9" s="18" t="n">
        <v>60000</v>
      </c>
      <c r="D9" s="9" t="n">
        <f aca="false">B9-C9</f>
        <v>1800</v>
      </c>
      <c r="E9" s="10" t="n">
        <f aca="false">IF(C9=0,0,D9/C9)</f>
        <v>0.03</v>
      </c>
    </row>
    <row r="10" customFormat="false" ht="15" hidden="false" customHeight="false" outlineLevel="0" collapsed="false">
      <c r="A10" s="7" t="s">
        <v>160</v>
      </c>
      <c r="B10" s="18" t="n">
        <v>9700</v>
      </c>
      <c r="C10" s="18" t="n">
        <v>9500</v>
      </c>
      <c r="D10" s="9" t="n">
        <f aca="false">B10-C10</f>
        <v>200</v>
      </c>
      <c r="E10" s="10" t="n">
        <f aca="false">IF(C10=0,0,D10/C10)</f>
        <v>0.0210526315789474</v>
      </c>
    </row>
    <row r="11" customFormat="false" ht="15" hidden="false" customHeight="false" outlineLevel="0" collapsed="false">
      <c r="A11" s="11" t="s">
        <v>84</v>
      </c>
      <c r="B11" s="12" t="n">
        <f aca="false">SUM(B7:B10)</f>
        <v>652500</v>
      </c>
      <c r="C11" s="12" t="n">
        <f aca="false">SUM(C7:C10)</f>
        <v>622500</v>
      </c>
      <c r="D11" s="12" t="n">
        <f aca="false">B11-C11</f>
        <v>30000</v>
      </c>
      <c r="E11" s="13" t="n">
        <f aca="false">IF(C11=0,0,D11/C11)</f>
        <v>0.0481927710843374</v>
      </c>
    </row>
    <row r="13" customFormat="false" ht="15" hidden="false" customHeight="false" outlineLevel="0" collapsed="false">
      <c r="A13" s="14" t="s">
        <v>140</v>
      </c>
      <c r="B13" s="15" t="n">
        <f aca="false">B11</f>
        <v>652500</v>
      </c>
      <c r="C13" s="15" t="n">
        <f aca="false">C11</f>
        <v>622500</v>
      </c>
      <c r="D13" s="15" t="n">
        <f aca="false">B13-C13</f>
        <v>30000</v>
      </c>
      <c r="E13" s="16" t="n">
        <f aca="false">IF(C13=0,0,D13/C13)</f>
        <v>0.0481927710843374</v>
      </c>
    </row>
    <row r="16" customFormat="false" ht="15" hidden="false" customHeight="false" outlineLevel="0" collapsed="false">
      <c r="A16" s="17" t="s">
        <v>88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46"/>
  </cols>
  <sheetData>
    <row r="1" customFormat="false" ht="16.15" hidden="false" customHeight="false" outlineLevel="0" collapsed="false">
      <c r="A1" s="1" t="s">
        <v>161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162</v>
      </c>
    </row>
    <row r="6" customFormat="false" ht="15" hidden="false" customHeight="false" outlineLevel="0" collapsed="false">
      <c r="A6" s="5" t="s">
        <v>163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164</v>
      </c>
      <c r="B7" s="22" t="n">
        <v>0.025</v>
      </c>
      <c r="C7" s="22" t="n">
        <v>0.025</v>
      </c>
    </row>
    <row r="8" customFormat="false" ht="15" hidden="false" customHeight="false" outlineLevel="0" collapsed="false">
      <c r="A8" s="7" t="s">
        <v>165</v>
      </c>
      <c r="B8" s="22" t="n">
        <v>0.08</v>
      </c>
      <c r="C8" s="22" t="n">
        <v>0.08</v>
      </c>
    </row>
    <row r="9" customFormat="false" ht="15" hidden="false" customHeight="false" outlineLevel="0" collapsed="false">
      <c r="A9" s="7" t="s">
        <v>166</v>
      </c>
      <c r="B9" s="22" t="n">
        <v>0.04</v>
      </c>
      <c r="C9" s="22" t="n">
        <v>0.04</v>
      </c>
    </row>
    <row r="10" customFormat="false" ht="15" hidden="false" customHeight="false" outlineLevel="0" collapsed="false">
      <c r="A10" s="7" t="s">
        <v>167</v>
      </c>
      <c r="B10" s="9" t="n">
        <f aca="false">Summary!B12-'Food and Beverage'!B13</f>
        <v>9384700</v>
      </c>
      <c r="C10" s="9" t="n">
        <f aca="false">Summary!C12-'Food and Beverage'!C13</f>
        <v>9525000</v>
      </c>
    </row>
    <row r="12" customFormat="false" ht="15" hidden="false" customHeight="false" outlineLevel="0" collapsed="false">
      <c r="A12" s="5" t="s">
        <v>27</v>
      </c>
      <c r="B12" s="6"/>
      <c r="C12" s="6"/>
      <c r="D12" s="6"/>
      <c r="E12" s="6"/>
    </row>
    <row r="13" customFormat="false" ht="15" hidden="false" customHeight="false" outlineLevel="0" collapsed="false">
      <c r="A13" s="7" t="s">
        <v>28</v>
      </c>
      <c r="B13" s="9" t="n">
        <f aca="false">B7*B10</f>
        <v>234617.5</v>
      </c>
      <c r="C13" s="9" t="n">
        <f aca="false">C7*C10</f>
        <v>238125</v>
      </c>
      <c r="D13" s="9" t="n">
        <f aca="false">B13-C13</f>
        <v>-3507.5</v>
      </c>
      <c r="E13" s="23" t="s">
        <v>168</v>
      </c>
    </row>
    <row r="14" customFormat="false" ht="15" hidden="false" customHeight="false" outlineLevel="0" collapsed="false">
      <c r="A14" s="7" t="s">
        <v>29</v>
      </c>
      <c r="B14" s="9" t="n">
        <f aca="false">MAX(0,B8*(Summary!B29-B13-B26))</f>
        <v>202447.56</v>
      </c>
      <c r="C14" s="9" t="n">
        <f aca="false">MAX(0,C8*(Summary!C29-C13-C26))</f>
        <v>222142</v>
      </c>
      <c r="D14" s="9" t="n">
        <f aca="false">B14-C14</f>
        <v>-19694.44</v>
      </c>
      <c r="E14" s="23" t="s">
        <v>169</v>
      </c>
    </row>
    <row r="15" customFormat="false" ht="15" hidden="false" customHeight="false" outlineLevel="0" collapsed="false">
      <c r="A15" s="7" t="s">
        <v>30</v>
      </c>
      <c r="B15" s="18" t="n">
        <v>118500</v>
      </c>
      <c r="C15" s="18" t="n">
        <v>118500</v>
      </c>
      <c r="D15" s="9" t="n">
        <f aca="false">B15-C15</f>
        <v>0</v>
      </c>
      <c r="E15" s="23" t="s">
        <v>170</v>
      </c>
    </row>
    <row r="16" customFormat="false" ht="15" hidden="false" customHeight="false" outlineLevel="0" collapsed="false">
      <c r="A16" s="11" t="s">
        <v>31</v>
      </c>
      <c r="B16" s="12" t="n">
        <f aca="false">SUM(B13:B15)</f>
        <v>555565.06</v>
      </c>
      <c r="C16" s="12" t="n">
        <f aca="false">SUM(C13:C15)</f>
        <v>578767</v>
      </c>
      <c r="D16" s="12" t="n">
        <f aca="false">B16-C16</f>
        <v>-23201.9399999999</v>
      </c>
      <c r="E16" s="24"/>
    </row>
    <row r="18" customFormat="false" ht="15" hidden="false" customHeight="false" outlineLevel="0" collapsed="false">
      <c r="A18" s="5" t="s">
        <v>171</v>
      </c>
      <c r="B18" s="6"/>
      <c r="C18" s="6"/>
      <c r="D18" s="6"/>
      <c r="E18" s="6"/>
    </row>
    <row r="19" customFormat="false" ht="15" hidden="false" customHeight="false" outlineLevel="0" collapsed="false">
      <c r="A19" s="7" t="s">
        <v>172</v>
      </c>
      <c r="B19" s="18" t="n">
        <v>210000</v>
      </c>
      <c r="C19" s="18" t="n">
        <v>210000</v>
      </c>
      <c r="D19" s="9" t="n">
        <f aca="false">B19-C19</f>
        <v>0</v>
      </c>
      <c r="E19" s="23"/>
    </row>
    <row r="20" customFormat="false" ht="15" hidden="false" customHeight="false" outlineLevel="0" collapsed="false">
      <c r="A20" s="7" t="s">
        <v>173</v>
      </c>
      <c r="B20" s="18" t="n">
        <v>46000</v>
      </c>
      <c r="C20" s="18" t="n">
        <v>46000</v>
      </c>
      <c r="D20" s="9" t="n">
        <f aca="false">B20-C20</f>
        <v>0</v>
      </c>
      <c r="E20" s="23"/>
    </row>
    <row r="21" customFormat="false" ht="15" hidden="false" customHeight="false" outlineLevel="0" collapsed="false">
      <c r="A21" s="7" t="s">
        <v>174</v>
      </c>
      <c r="B21" s="18" t="n">
        <v>58200</v>
      </c>
      <c r="C21" s="18" t="n">
        <v>58200</v>
      </c>
      <c r="D21" s="9" t="n">
        <f aca="false">B21-C21</f>
        <v>0</v>
      </c>
      <c r="E21" s="23"/>
    </row>
    <row r="22" customFormat="false" ht="15" hidden="false" customHeight="false" outlineLevel="0" collapsed="false">
      <c r="A22" s="7" t="s">
        <v>175</v>
      </c>
      <c r="B22" s="18" t="n">
        <v>12000</v>
      </c>
      <c r="C22" s="18" t="n">
        <v>12000</v>
      </c>
      <c r="D22" s="9" t="n">
        <f aca="false">B22-C22</f>
        <v>0</v>
      </c>
      <c r="E22" s="23"/>
    </row>
    <row r="23" customFormat="false" ht="15" hidden="false" customHeight="false" outlineLevel="0" collapsed="false">
      <c r="A23" s="11" t="s">
        <v>176</v>
      </c>
      <c r="B23" s="12" t="n">
        <f aca="false">SUM(B19:B22)</f>
        <v>326200</v>
      </c>
      <c r="C23" s="12" t="n">
        <f aca="false">SUM(C19:C22)</f>
        <v>326200</v>
      </c>
      <c r="D23" s="12" t="n">
        <f aca="false">B23-C23</f>
        <v>0</v>
      </c>
      <c r="E23" s="24"/>
    </row>
    <row r="25" customFormat="false" ht="15" hidden="false" customHeight="false" outlineLevel="0" collapsed="false">
      <c r="A25" s="5" t="s">
        <v>177</v>
      </c>
      <c r="B25" s="6"/>
      <c r="C25" s="6"/>
      <c r="D25" s="6"/>
      <c r="E25" s="6"/>
    </row>
    <row r="26" customFormat="false" ht="15" hidden="false" customHeight="false" outlineLevel="0" collapsed="false">
      <c r="A26" s="7" t="s">
        <v>178</v>
      </c>
      <c r="B26" s="9" t="n">
        <f aca="false">B9*B10</f>
        <v>375388</v>
      </c>
      <c r="C26" s="9" t="n">
        <f aca="false">C9*C10</f>
        <v>381000</v>
      </c>
      <c r="D26" s="9" t="n">
        <f aca="false">B26-C26</f>
        <v>-5612</v>
      </c>
      <c r="E26" s="23" t="s">
        <v>179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36"/>
  </cols>
  <sheetData>
    <row r="1" customFormat="false" ht="16.15" hidden="false" customHeight="false" outlineLevel="0" collapsed="false">
      <c r="A1" s="1" t="s">
        <v>180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62</v>
      </c>
      <c r="B5" s="4" t="s">
        <v>4</v>
      </c>
      <c r="C5" s="4" t="s">
        <v>5</v>
      </c>
      <c r="D5" s="4" t="s">
        <v>6</v>
      </c>
      <c r="E5" s="4" t="s">
        <v>181</v>
      </c>
    </row>
    <row r="6" customFormat="false" ht="15" hidden="false" customHeight="false" outlineLevel="0" collapsed="false">
      <c r="A6" s="7" t="s">
        <v>182</v>
      </c>
      <c r="B6" s="18" t="n">
        <v>1284000</v>
      </c>
      <c r="C6" s="18" t="n">
        <v>1350000</v>
      </c>
      <c r="D6" s="9" t="n">
        <f aca="false">B6-C6</f>
        <v>-66000</v>
      </c>
      <c r="E6" s="7" t="s">
        <v>183</v>
      </c>
    </row>
    <row r="7" customFormat="false" ht="15" hidden="false" customHeight="false" outlineLevel="0" collapsed="false">
      <c r="A7" s="7" t="s">
        <v>184</v>
      </c>
      <c r="B7" s="18" t="n">
        <v>612000</v>
      </c>
      <c r="C7" s="18" t="n">
        <v>640000</v>
      </c>
      <c r="D7" s="9" t="n">
        <f aca="false">B7-C7</f>
        <v>-28000</v>
      </c>
      <c r="E7" s="7" t="s">
        <v>183</v>
      </c>
    </row>
    <row r="8" customFormat="false" ht="15" hidden="false" customHeight="false" outlineLevel="0" collapsed="false">
      <c r="A8" s="7" t="s">
        <v>185</v>
      </c>
      <c r="B8" s="18" t="n">
        <v>63800</v>
      </c>
      <c r="C8" s="18" t="n">
        <v>55000</v>
      </c>
      <c r="D8" s="9" t="n">
        <f aca="false">B8-C8</f>
        <v>8800</v>
      </c>
      <c r="E8" s="7" t="s">
        <v>183</v>
      </c>
    </row>
    <row r="9" customFormat="false" ht="15" hidden="false" customHeight="false" outlineLevel="0" collapsed="false">
      <c r="A9" s="11" t="s">
        <v>186</v>
      </c>
      <c r="B9" s="12" t="n">
        <f aca="false">SUM(B6:B8)</f>
        <v>1959800</v>
      </c>
      <c r="C9" s="12" t="n">
        <f aca="false">SUM(C6:C8)</f>
        <v>2045000</v>
      </c>
      <c r="D9" s="12" t="n">
        <f aca="false">B9-C9</f>
        <v>-85200</v>
      </c>
    </row>
    <row r="11" customFormat="false" ht="36" hidden="false" customHeight="true" outlineLevel="0" collapsed="false">
      <c r="A11" s="25" t="s">
        <v>187</v>
      </c>
      <c r="B11" s="25"/>
      <c r="C11" s="25"/>
      <c r="D11" s="25"/>
      <c r="E11" s="25"/>
    </row>
  </sheetData>
  <mergeCells count="1">
    <mergeCell ref="A11:E11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6.15" hidden="false" customHeight="false" outlineLevel="0" collapsed="false">
      <c r="A1" s="1" t="s">
        <v>188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5.5" hidden="false" customHeight="true" outlineLevel="0" collapsed="false">
      <c r="A5" s="26" t="s">
        <v>189</v>
      </c>
    </row>
    <row r="6" customFormat="false" ht="25.5" hidden="false" customHeight="true" outlineLevel="0" collapsed="false">
      <c r="A6" s="26" t="s">
        <v>190</v>
      </c>
    </row>
    <row r="7" customFormat="false" ht="25.5" hidden="false" customHeight="true" outlineLevel="0" collapsed="false">
      <c r="A7" s="26" t="s">
        <v>191</v>
      </c>
    </row>
    <row r="8" customFormat="false" ht="25.5" hidden="false" customHeight="true" outlineLevel="0" collapsed="false">
      <c r="A8" s="26" t="s">
        <v>192</v>
      </c>
    </row>
    <row r="9" customFormat="false" ht="25.5" hidden="false" customHeight="true" outlineLevel="0" collapsed="false">
      <c r="A9" s="26" t="s">
        <v>193</v>
      </c>
    </row>
    <row r="10" customFormat="false" ht="25.5" hidden="false" customHeight="true" outlineLevel="0" collapsed="false">
      <c r="A10" s="26" t="s">
        <v>194</v>
      </c>
    </row>
    <row r="11" customFormat="false" ht="25.5" hidden="false" customHeight="true" outlineLevel="0" collapsed="false">
      <c r="A11" s="26" t="s">
        <v>195</v>
      </c>
    </row>
    <row r="12" customFormat="false" ht="25.5" hidden="false" customHeight="true" outlineLevel="0" collapsed="false">
      <c r="A12" s="26" t="s">
        <v>196</v>
      </c>
    </row>
    <row r="13" customFormat="false" ht="25.5" hidden="false" customHeight="true" outlineLevel="0" collapsed="false">
      <c r="A13" s="26" t="s">
        <v>197</v>
      </c>
    </row>
    <row r="14" customFormat="false" ht="25.5" hidden="false" customHeight="true" outlineLevel="0" collapsed="false">
      <c r="A14" s="26" t="s">
        <v>198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2026-10-10T18:37:03Z</dcterms:created>
  <dc:creator>openpyxl</dc:creator>
  <dc:description/>
  <dc:language>en-US</dc:language>
  <cp:lastModifiedBy/>
  <dcterms:modified xsi:type="dcterms:W3CDTF">2026-10-10T18:37:03Z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